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480" yWindow="180" windowWidth="24120" windowHeight="12525" tabRatio="725" activeTab="1"/>
  </bookViews>
  <sheets>
    <sheet name="1-2 эт.н.ТС.н.ВС МКД до 1999(1)" sheetId="26" r:id="rId1"/>
    <sheet name="1-2 эт.н.ТС.н.ВС МКД до 1999(2)" sheetId="27" r:id="rId2"/>
    <sheet name="1-2 эт.н.ТСп.у.ВС МКД до1999(1)" sheetId="30" r:id="rId3"/>
    <sheet name="1-2 эт.н.ТСп.у.ВС МКД до1999(2)" sheetId="31" r:id="rId4"/>
    <sheet name="1-2 эт.пу.ТС.пу.ВС МКДдо1999(1)" sheetId="33" r:id="rId5"/>
    <sheet name="1-2 эт.пу.ТС.пу.ВС МКДдо1999(2)" sheetId="32" r:id="rId6"/>
    <sheet name="1-2 эт.н.ТСпу. ВС ЧД до 1999(1)" sheetId="34" r:id="rId7"/>
    <sheet name="1-2 эт.н.ТСпу. ВС ЧД до 1999(2)" sheetId="35" r:id="rId8"/>
    <sheet name="3-4 эт.пу.ТС пу.ВС МКДдо1999(1)" sheetId="36" r:id="rId9"/>
    <sheet name="3-4 эт.пу.ТС пу.ВС МКДдо1999(2)" sheetId="37" r:id="rId10"/>
    <sheet name="3 эт.н.ТСпу.ВС МКД после1999(1)" sheetId="38" r:id="rId11"/>
    <sheet name="3 эт.н.ТСпу.ВС МКД после1999(2)" sheetId="39" r:id="rId12"/>
    <sheet name="3 эт.пу.ТС пу.ВСМКДпосле1999(1)" sheetId="40" r:id="rId13"/>
    <sheet name="3 эт.пу.ТС пу.ВСМКДпосле1999(2)" sheetId="41" r:id="rId14"/>
    <sheet name="4-5эт.пу.ТСпу.ВСМКДпосле1999(1)" sheetId="28" r:id="rId15"/>
    <sheet name="4-5эт.пу.ТСпу.ВСМКДпосле1999(2)" sheetId="29" r:id="rId16"/>
  </sheets>
  <definedNames>
    <definedName name="_xlnm.Print_Area" localSheetId="0">'1-2 эт.н.ТС.н.ВС МКД до 1999(1)'!$A$1:$N$26</definedName>
    <definedName name="_xlnm.Print_Area" localSheetId="1">'1-2 эт.н.ТС.н.ВС МКД до 1999(2)'!$A$1:$N$27</definedName>
  </definedNames>
  <calcPr calcId="125725"/>
</workbook>
</file>

<file path=xl/calcChain.xml><?xml version="1.0" encoding="utf-8"?>
<calcChain xmlns="http://schemas.openxmlformats.org/spreadsheetml/2006/main">
  <c r="D8" i="26"/>
  <c r="D7"/>
  <c r="J21" i="28"/>
  <c r="I21"/>
  <c r="D17" i="29"/>
  <c r="D16" i="28"/>
  <c r="D17" i="41"/>
  <c r="D16" i="40"/>
  <c r="D17" i="39"/>
  <c r="D16" i="38"/>
  <c r="D17" i="37"/>
  <c r="D16" i="36"/>
  <c r="D17" i="35"/>
  <c r="D16" i="34"/>
  <c r="D17" i="32"/>
  <c r="D16" i="33"/>
  <c r="D17" i="31"/>
  <c r="D16" i="30"/>
  <c r="D20" i="29" l="1"/>
  <c r="D18"/>
  <c r="D15"/>
  <c r="D16" s="1"/>
  <c r="D14"/>
  <c r="D13"/>
  <c r="D7"/>
  <c r="D8" s="1"/>
  <c r="D19" i="28"/>
  <c r="D17"/>
  <c r="D14"/>
  <c r="D15" s="1"/>
  <c r="D13"/>
  <c r="D12"/>
  <c r="D6"/>
  <c r="D7" s="1"/>
  <c r="D20" i="41"/>
  <c r="D18"/>
  <c r="D16"/>
  <c r="D15"/>
  <c r="D14"/>
  <c r="D13"/>
  <c r="D10"/>
  <c r="D11" s="1"/>
  <c r="D12" s="1"/>
  <c r="D9"/>
  <c r="D8"/>
  <c r="D7"/>
  <c r="D19" i="40"/>
  <c r="D17"/>
  <c r="D14"/>
  <c r="D15" s="1"/>
  <c r="D12"/>
  <c r="D13" s="1"/>
  <c r="D8"/>
  <c r="D6"/>
  <c r="D7" s="1"/>
  <c r="D20" i="39"/>
  <c r="D18"/>
  <c r="D15"/>
  <c r="D16" s="1"/>
  <c r="D14"/>
  <c r="D13"/>
  <c r="D7"/>
  <c r="D8" s="1"/>
  <c r="D19" i="38"/>
  <c r="D17"/>
  <c r="D15"/>
  <c r="D14"/>
  <c r="D13"/>
  <c r="D12"/>
  <c r="D9"/>
  <c r="D10" s="1"/>
  <c r="D11" s="1"/>
  <c r="D8"/>
  <c r="D7"/>
  <c r="D6"/>
  <c r="D20" i="37"/>
  <c r="D18"/>
  <c r="D16"/>
  <c r="D15"/>
  <c r="D14"/>
  <c r="D13"/>
  <c r="D10"/>
  <c r="D11" s="1"/>
  <c r="D12" s="1"/>
  <c r="D9"/>
  <c r="D8"/>
  <c r="D7"/>
  <c r="D19" i="36"/>
  <c r="D17"/>
  <c r="D14"/>
  <c r="D15" s="1"/>
  <c r="D13"/>
  <c r="D12"/>
  <c r="D6"/>
  <c r="D7" s="1"/>
  <c r="D20" i="35"/>
  <c r="D18"/>
  <c r="D15"/>
  <c r="D16" s="1"/>
  <c r="D13"/>
  <c r="D14" s="1"/>
  <c r="D7"/>
  <c r="D8" s="1"/>
  <c r="D19" i="34"/>
  <c r="D17"/>
  <c r="D14"/>
  <c r="D15" s="1"/>
  <c r="D13"/>
  <c r="D12"/>
  <c r="D6"/>
  <c r="D7" s="1"/>
  <c r="D20" i="32"/>
  <c r="D18"/>
  <c r="D15"/>
  <c r="D16" s="1"/>
  <c r="D14"/>
  <c r="D13"/>
  <c r="D7"/>
  <c r="D8" s="1"/>
  <c r="D19" i="33"/>
  <c r="D17"/>
  <c r="D15"/>
  <c r="D14"/>
  <c r="D13"/>
  <c r="D12"/>
  <c r="D9"/>
  <c r="D10" s="1"/>
  <c r="D11" s="1"/>
  <c r="D8"/>
  <c r="D7"/>
  <c r="D6"/>
  <c r="D9" i="31"/>
  <c r="D8"/>
  <c r="D8" i="30"/>
  <c r="D7"/>
  <c r="D9" i="27"/>
  <c r="D8"/>
  <c r="D20" i="31"/>
  <c r="D18"/>
  <c r="D15"/>
  <c r="D16" s="1"/>
  <c r="D14"/>
  <c r="D13"/>
  <c r="D7"/>
  <c r="D19" i="30"/>
  <c r="D17"/>
  <c r="D15"/>
  <c r="D14"/>
  <c r="D9" s="1"/>
  <c r="D10" s="1"/>
  <c r="D11" s="1"/>
  <c r="D13"/>
  <c r="D12"/>
  <c r="D6"/>
  <c r="D19" i="26"/>
  <c r="D10"/>
  <c r="D20" i="27"/>
  <c r="D18"/>
  <c r="D17"/>
  <c r="D15"/>
  <c r="D16" s="1"/>
  <c r="D14"/>
  <c r="D13"/>
  <c r="D7"/>
  <c r="D13" i="26"/>
  <c r="D10" i="29" l="1"/>
  <c r="D11" s="1"/>
  <c r="D12" s="1"/>
  <c r="D9"/>
  <c r="D9" i="28"/>
  <c r="D10" s="1"/>
  <c r="D11" s="1"/>
  <c r="D8"/>
  <c r="D9" i="40"/>
  <c r="D10" s="1"/>
  <c r="D11" s="1"/>
  <c r="D10" i="39"/>
  <c r="D11" s="1"/>
  <c r="D12" s="1"/>
  <c r="D9"/>
  <c r="D9" i="36"/>
  <c r="D10" s="1"/>
  <c r="D11" s="1"/>
  <c r="D8"/>
  <c r="D10" i="35"/>
  <c r="D11" s="1"/>
  <c r="D12" s="1"/>
  <c r="D9"/>
  <c r="D9" i="34"/>
  <c r="D10" s="1"/>
  <c r="D11" s="1"/>
  <c r="D8"/>
  <c r="D10" i="32"/>
  <c r="D11" s="1"/>
  <c r="D12" s="1"/>
  <c r="D9"/>
  <c r="D11" i="27"/>
  <c r="D12" s="1"/>
  <c r="D10" i="31"/>
  <c r="D11" s="1"/>
  <c r="D12" s="1"/>
  <c r="D10" i="27"/>
  <c r="D12" i="26" l="1"/>
  <c r="D6"/>
  <c r="D14"/>
  <c r="D17"/>
  <c r="D16"/>
  <c r="D15"/>
  <c r="D11" s="1"/>
  <c r="J20" i="37"/>
  <c r="I20"/>
  <c r="J17"/>
  <c r="I17"/>
  <c r="I22" s="1"/>
  <c r="J20" i="35"/>
  <c r="I20"/>
  <c r="J17"/>
  <c r="I17"/>
  <c r="I22" s="1"/>
  <c r="J20" i="32"/>
  <c r="I20"/>
  <c r="J17"/>
  <c r="I17"/>
  <c r="I22" s="1"/>
  <c r="D9" i="26" l="1"/>
  <c r="I16"/>
  <c r="I21" s="1"/>
  <c r="J14" i="35" l="1"/>
  <c r="J14" i="39" l="1"/>
  <c r="I14"/>
  <c r="I13"/>
  <c r="I7" i="29" l="1"/>
  <c r="I10" i="41"/>
  <c r="I11"/>
  <c r="I13" i="37"/>
  <c r="I10"/>
  <c r="I7"/>
  <c r="I14" i="35"/>
  <c r="I6" i="34"/>
  <c r="I13" i="32"/>
  <c r="I10"/>
  <c r="I11"/>
  <c r="I7"/>
  <c r="I14" i="27"/>
  <c r="I13"/>
  <c r="I15"/>
  <c r="I11" i="35" l="1"/>
  <c r="I10" i="36"/>
  <c r="I11"/>
  <c r="I7"/>
  <c r="I11" i="37"/>
  <c r="J8"/>
  <c r="I8"/>
  <c r="I11" i="39"/>
  <c r="J8"/>
  <c r="I8"/>
  <c r="J7" i="34"/>
  <c r="J8" i="35"/>
  <c r="I8"/>
  <c r="I7" i="34"/>
  <c r="I7" i="35" l="1"/>
  <c r="J11" i="39" l="1"/>
  <c r="J11" i="37"/>
  <c r="J11" i="35"/>
  <c r="J16" i="29" l="1"/>
  <c r="I16"/>
  <c r="J14"/>
  <c r="I14"/>
  <c r="J12"/>
  <c r="I12"/>
  <c r="J11"/>
  <c r="I11"/>
  <c r="J9"/>
  <c r="I9"/>
  <c r="J8"/>
  <c r="I8"/>
  <c r="F14"/>
  <c r="J13"/>
  <c r="J10"/>
  <c r="J21"/>
  <c r="I21"/>
  <c r="J20"/>
  <c r="I20"/>
  <c r="J19"/>
  <c r="I19"/>
  <c r="J18"/>
  <c r="I18"/>
  <c r="J17"/>
  <c r="I17"/>
  <c r="I22" s="1"/>
  <c r="J15"/>
  <c r="I15"/>
  <c r="I13"/>
  <c r="I10"/>
  <c r="J7"/>
  <c r="I7" i="28"/>
  <c r="I8"/>
  <c r="I10"/>
  <c r="I13"/>
  <c r="I15"/>
  <c r="J11"/>
  <c r="I11"/>
  <c r="J8"/>
  <c r="J7"/>
  <c r="J20"/>
  <c r="I20"/>
  <c r="J19"/>
  <c r="I19"/>
  <c r="J18"/>
  <c r="I18"/>
  <c r="J17"/>
  <c r="I17"/>
  <c r="J16"/>
  <c r="I16"/>
  <c r="J15"/>
  <c r="J14"/>
  <c r="I14"/>
  <c r="J13"/>
  <c r="J12"/>
  <c r="I12"/>
  <c r="J10"/>
  <c r="J9"/>
  <c r="I9"/>
  <c r="J6"/>
  <c r="I6"/>
  <c r="F13"/>
  <c r="I16" i="41"/>
  <c r="I14"/>
  <c r="I8"/>
  <c r="I15"/>
  <c r="I12"/>
  <c r="I9"/>
  <c r="J21"/>
  <c r="L21" s="1"/>
  <c r="I21"/>
  <c r="J20"/>
  <c r="I20"/>
  <c r="J19"/>
  <c r="I19"/>
  <c r="J18"/>
  <c r="I18"/>
  <c r="J17"/>
  <c r="I17"/>
  <c r="I22" s="1"/>
  <c r="J16"/>
  <c r="J15"/>
  <c r="J14"/>
  <c r="J13"/>
  <c r="I13"/>
  <c r="J12"/>
  <c r="J11"/>
  <c r="J10"/>
  <c r="J9"/>
  <c r="L9" s="1"/>
  <c r="J8"/>
  <c r="J7"/>
  <c r="I7"/>
  <c r="F14"/>
  <c r="I20" i="40"/>
  <c r="J11"/>
  <c r="I11"/>
  <c r="J8"/>
  <c r="I8"/>
  <c r="I7"/>
  <c r="F13"/>
  <c r="J13" s="1"/>
  <c r="J12"/>
  <c r="J20"/>
  <c r="J19"/>
  <c r="I19"/>
  <c r="J18"/>
  <c r="I18"/>
  <c r="J17"/>
  <c r="I17"/>
  <c r="J16"/>
  <c r="I16"/>
  <c r="I21" s="1"/>
  <c r="J15"/>
  <c r="I15"/>
  <c r="J14"/>
  <c r="I14"/>
  <c r="I12"/>
  <c r="J10"/>
  <c r="I10"/>
  <c r="J9"/>
  <c r="I9"/>
  <c r="J7"/>
  <c r="J21" s="1"/>
  <c r="J6"/>
  <c r="I6"/>
  <c r="I15" i="39"/>
  <c r="I21"/>
  <c r="J12"/>
  <c r="I12"/>
  <c r="J9"/>
  <c r="I9"/>
  <c r="L11"/>
  <c r="L8"/>
  <c r="F14"/>
  <c r="J10"/>
  <c r="J11" i="38"/>
  <c r="I11"/>
  <c r="J8"/>
  <c r="I8"/>
  <c r="I7"/>
  <c r="J20"/>
  <c r="L20" s="1"/>
  <c r="I20"/>
  <c r="J19"/>
  <c r="I19"/>
  <c r="J18"/>
  <c r="L18" s="1"/>
  <c r="I18"/>
  <c r="J17"/>
  <c r="I17"/>
  <c r="J16"/>
  <c r="I16"/>
  <c r="I21" s="1"/>
  <c r="J15"/>
  <c r="I15"/>
  <c r="J14"/>
  <c r="I14"/>
  <c r="J13"/>
  <c r="L13" s="1"/>
  <c r="I13"/>
  <c r="J12"/>
  <c r="I12"/>
  <c r="J10"/>
  <c r="I10"/>
  <c r="J9"/>
  <c r="I9"/>
  <c r="J7"/>
  <c r="J6"/>
  <c r="I6"/>
  <c r="F13"/>
  <c r="J21" i="39"/>
  <c r="J20"/>
  <c r="I20"/>
  <c r="J19"/>
  <c r="I19"/>
  <c r="J18"/>
  <c r="I18"/>
  <c r="J17"/>
  <c r="I17"/>
  <c r="I22" s="1"/>
  <c r="J16"/>
  <c r="I16"/>
  <c r="J15"/>
  <c r="J13"/>
  <c r="I10"/>
  <c r="J7"/>
  <c r="I7"/>
  <c r="J12" i="37"/>
  <c r="I12"/>
  <c r="J16"/>
  <c r="I16"/>
  <c r="J14"/>
  <c r="I14"/>
  <c r="I16" i="32"/>
  <c r="J14"/>
  <c r="I14"/>
  <c r="J11"/>
  <c r="J8"/>
  <c r="I8"/>
  <c r="I7" i="33"/>
  <c r="J15" i="31"/>
  <c r="I15"/>
  <c r="J14"/>
  <c r="I14"/>
  <c r="J11"/>
  <c r="I11"/>
  <c r="J8"/>
  <c r="I8"/>
  <c r="I7" i="30"/>
  <c r="I7" i="27"/>
  <c r="I6" i="26"/>
  <c r="J9" i="37"/>
  <c r="I9"/>
  <c r="I21"/>
  <c r="J21"/>
  <c r="L20"/>
  <c r="J19"/>
  <c r="I19"/>
  <c r="J18"/>
  <c r="I18"/>
  <c r="J15"/>
  <c r="I15"/>
  <c r="J13"/>
  <c r="J10"/>
  <c r="J7"/>
  <c r="F14"/>
  <c r="I15" i="36"/>
  <c r="I13"/>
  <c r="I11" i="30"/>
  <c r="I12" i="31"/>
  <c r="J16" i="32"/>
  <c r="J11" i="36"/>
  <c r="J8"/>
  <c r="I8"/>
  <c r="J7"/>
  <c r="I20"/>
  <c r="J20"/>
  <c r="J19"/>
  <c r="I19"/>
  <c r="J18"/>
  <c r="I18"/>
  <c r="J17"/>
  <c r="I17"/>
  <c r="J16"/>
  <c r="I16"/>
  <c r="I21" s="1"/>
  <c r="J15"/>
  <c r="J14"/>
  <c r="I14"/>
  <c r="J13"/>
  <c r="J12"/>
  <c r="I12"/>
  <c r="J10"/>
  <c r="J9"/>
  <c r="I9"/>
  <c r="J6"/>
  <c r="I6"/>
  <c r="F13"/>
  <c r="J15" i="35"/>
  <c r="J22" s="1"/>
  <c r="I15"/>
  <c r="J22" i="41" l="1"/>
  <c r="J22" i="29"/>
  <c r="J22" i="39"/>
  <c r="J21" i="38"/>
  <c r="L21" s="1"/>
  <c r="L9" i="37"/>
  <c r="J22"/>
  <c r="J21" i="36"/>
  <c r="J22" i="32"/>
  <c r="L17" i="39"/>
  <c r="L18" i="37"/>
  <c r="I13" i="40"/>
  <c r="L21" i="37"/>
  <c r="L12" i="39"/>
  <c r="L20" i="36"/>
  <c r="L15" i="40"/>
  <c r="L13"/>
  <c r="L15" i="41"/>
  <c r="L18"/>
  <c r="L20"/>
  <c r="L13"/>
  <c r="L11"/>
  <c r="L8"/>
  <c r="L17"/>
  <c r="L16"/>
  <c r="L10"/>
  <c r="L12"/>
  <c r="L19"/>
  <c r="L7"/>
  <c r="L14"/>
  <c r="L20" i="40"/>
  <c r="L6"/>
  <c r="L11"/>
  <c r="L12"/>
  <c r="L7"/>
  <c r="L16"/>
  <c r="L8"/>
  <c r="L19"/>
  <c r="L10"/>
  <c r="L17"/>
  <c r="L14"/>
  <c r="L9"/>
  <c r="L18"/>
  <c r="L21" i="39"/>
  <c r="L14"/>
  <c r="L10"/>
  <c r="L7"/>
  <c r="L9"/>
  <c r="L15"/>
  <c r="L19"/>
  <c r="L20"/>
  <c r="L16"/>
  <c r="L18"/>
  <c r="L13"/>
  <c r="L8" i="38"/>
  <c r="L9"/>
  <c r="L15"/>
  <c r="L17"/>
  <c r="L6"/>
  <c r="L10"/>
  <c r="L14"/>
  <c r="L12"/>
  <c r="L19"/>
  <c r="L7"/>
  <c r="L16"/>
  <c r="L11"/>
  <c r="L13" i="37"/>
  <c r="L17"/>
  <c r="L11"/>
  <c r="L8"/>
  <c r="L10"/>
  <c r="L12"/>
  <c r="L14"/>
  <c r="L19"/>
  <c r="L16"/>
  <c r="L15"/>
  <c r="L6" i="36"/>
  <c r="L14"/>
  <c r="L9"/>
  <c r="L17"/>
  <c r="L11"/>
  <c r="L19"/>
  <c r="L13"/>
  <c r="L12"/>
  <c r="L8"/>
  <c r="L10"/>
  <c r="L15"/>
  <c r="L7"/>
  <c r="L16"/>
  <c r="L18"/>
  <c r="L7" i="37"/>
  <c r="J21" i="35"/>
  <c r="I21"/>
  <c r="J19"/>
  <c r="I19"/>
  <c r="J18"/>
  <c r="I18"/>
  <c r="J16"/>
  <c r="I16"/>
  <c r="J13"/>
  <c r="I13"/>
  <c r="J12"/>
  <c r="I12"/>
  <c r="J10"/>
  <c r="I10"/>
  <c r="J9"/>
  <c r="I9"/>
  <c r="J7"/>
  <c r="L22" i="39" l="1"/>
  <c r="L22" i="41"/>
  <c r="L21" i="40"/>
  <c r="L22" i="37"/>
  <c r="L21" i="36"/>
  <c r="I20" i="34"/>
  <c r="J20"/>
  <c r="J19"/>
  <c r="I19"/>
  <c r="J18"/>
  <c r="I18"/>
  <c r="J17"/>
  <c r="I17"/>
  <c r="J16"/>
  <c r="I16"/>
  <c r="I21" s="1"/>
  <c r="J15"/>
  <c r="I15"/>
  <c r="J14"/>
  <c r="I14"/>
  <c r="J13"/>
  <c r="I13"/>
  <c r="J12"/>
  <c r="I12"/>
  <c r="J11"/>
  <c r="I11"/>
  <c r="J10"/>
  <c r="I10"/>
  <c r="J9"/>
  <c r="I9"/>
  <c r="J8"/>
  <c r="I8"/>
  <c r="J6"/>
  <c r="L21" i="35"/>
  <c r="L17"/>
  <c r="L15"/>
  <c r="J21" i="32"/>
  <c r="I21"/>
  <c r="J19"/>
  <c r="I19"/>
  <c r="J18"/>
  <c r="I18"/>
  <c r="J15"/>
  <c r="I15"/>
  <c r="L14"/>
  <c r="J13"/>
  <c r="L13" s="1"/>
  <c r="J12"/>
  <c r="I12"/>
  <c r="J10"/>
  <c r="J9"/>
  <c r="L9" s="1"/>
  <c r="I9"/>
  <c r="J7"/>
  <c r="F14"/>
  <c r="I20" i="33"/>
  <c r="J13"/>
  <c r="L13" s="1"/>
  <c r="J9"/>
  <c r="J20"/>
  <c r="J19"/>
  <c r="I19"/>
  <c r="J18"/>
  <c r="I18"/>
  <c r="J17"/>
  <c r="I17"/>
  <c r="J16"/>
  <c r="I16"/>
  <c r="I21" s="1"/>
  <c r="J15"/>
  <c r="I15"/>
  <c r="J14"/>
  <c r="I14"/>
  <c r="I13"/>
  <c r="J12"/>
  <c r="I12"/>
  <c r="J11"/>
  <c r="I11"/>
  <c r="J10"/>
  <c r="I10"/>
  <c r="I9"/>
  <c r="J8"/>
  <c r="I8"/>
  <c r="J7"/>
  <c r="J6"/>
  <c r="I6"/>
  <c r="F13"/>
  <c r="L16" i="32"/>
  <c r="J21" i="34" l="1"/>
  <c r="L12" i="33"/>
  <c r="J21"/>
  <c r="L16"/>
  <c r="L11" i="34"/>
  <c r="L21" i="32"/>
  <c r="L12"/>
  <c r="L19" i="34"/>
  <c r="L13" i="35"/>
  <c r="L8"/>
  <c r="L9"/>
  <c r="L16"/>
  <c r="L10"/>
  <c r="L19"/>
  <c r="L7"/>
  <c r="L14"/>
  <c r="L12"/>
  <c r="L11"/>
  <c r="L18"/>
  <c r="L20"/>
  <c r="L8" i="34"/>
  <c r="L20"/>
  <c r="L17"/>
  <c r="L7"/>
  <c r="L13"/>
  <c r="L15"/>
  <c r="L12"/>
  <c r="L6"/>
  <c r="L10"/>
  <c r="L16"/>
  <c r="L14"/>
  <c r="L9"/>
  <c r="L18"/>
  <c r="L8" i="32"/>
  <c r="L20"/>
  <c r="L15"/>
  <c r="L10"/>
  <c r="L19"/>
  <c r="L11"/>
  <c r="L18"/>
  <c r="L17"/>
  <c r="L20" i="33"/>
  <c r="L8"/>
  <c r="L15"/>
  <c r="L6"/>
  <c r="L17"/>
  <c r="L19"/>
  <c r="L10"/>
  <c r="L7"/>
  <c r="L14"/>
  <c r="L9"/>
  <c r="L11"/>
  <c r="L18"/>
  <c r="L7" i="32"/>
  <c r="J12" i="31"/>
  <c r="J13" i="30"/>
  <c r="J9"/>
  <c r="I21" i="31"/>
  <c r="F14"/>
  <c r="J9"/>
  <c r="I9"/>
  <c r="J11" i="30"/>
  <c r="L11" s="1"/>
  <c r="J8"/>
  <c r="I8"/>
  <c r="I20"/>
  <c r="J20"/>
  <c r="J19"/>
  <c r="I19"/>
  <c r="J18"/>
  <c r="I18"/>
  <c r="J17"/>
  <c r="I17"/>
  <c r="J16"/>
  <c r="I16"/>
  <c r="I21" s="1"/>
  <c r="J15"/>
  <c r="L15" s="1"/>
  <c r="I15"/>
  <c r="J14"/>
  <c r="I14"/>
  <c r="I13"/>
  <c r="J12"/>
  <c r="I12"/>
  <c r="J10"/>
  <c r="I10"/>
  <c r="I9"/>
  <c r="J7"/>
  <c r="J6"/>
  <c r="I6"/>
  <c r="F13"/>
  <c r="J21" i="31"/>
  <c r="J20"/>
  <c r="I20"/>
  <c r="J19"/>
  <c r="I19"/>
  <c r="J18"/>
  <c r="I18"/>
  <c r="J17"/>
  <c r="I17"/>
  <c r="I22" s="1"/>
  <c r="J16"/>
  <c r="I16"/>
  <c r="J13"/>
  <c r="I13"/>
  <c r="J10"/>
  <c r="I10"/>
  <c r="J7"/>
  <c r="I7"/>
  <c r="I21" i="27"/>
  <c r="J9" i="26"/>
  <c r="J11"/>
  <c r="J13"/>
  <c r="I12" i="27"/>
  <c r="I9"/>
  <c r="I11" i="26"/>
  <c r="J8"/>
  <c r="I8"/>
  <c r="J12" i="27"/>
  <c r="J9"/>
  <c r="I8"/>
  <c r="F13"/>
  <c r="J20" i="26"/>
  <c r="J19"/>
  <c r="I19"/>
  <c r="J18"/>
  <c r="I18"/>
  <c r="J17"/>
  <c r="I17"/>
  <c r="J16"/>
  <c r="J15"/>
  <c r="I15"/>
  <c r="J14"/>
  <c r="I14"/>
  <c r="I13"/>
  <c r="J12"/>
  <c r="I12"/>
  <c r="J10"/>
  <c r="I10"/>
  <c r="I9"/>
  <c r="J7"/>
  <c r="I7"/>
  <c r="J6"/>
  <c r="F12"/>
  <c r="J21" i="30" l="1"/>
  <c r="J22" i="31"/>
  <c r="J21" i="26"/>
  <c r="L6" i="30"/>
  <c r="L21" i="34"/>
  <c r="L21" i="31"/>
  <c r="L19" i="30"/>
  <c r="L22" i="35"/>
  <c r="L22" i="32"/>
  <c r="L21" i="33"/>
  <c r="L18" i="31"/>
  <c r="L20" i="30"/>
  <c r="L10" i="31"/>
  <c r="L13"/>
  <c r="L17"/>
  <c r="L8"/>
  <c r="L14"/>
  <c r="L20"/>
  <c r="L7"/>
  <c r="L19"/>
  <c r="L16"/>
  <c r="L15"/>
  <c r="L12"/>
  <c r="L9"/>
  <c r="L11"/>
  <c r="L12" i="30"/>
  <c r="L7"/>
  <c r="L8"/>
  <c r="L14"/>
  <c r="L13"/>
  <c r="L10"/>
  <c r="L17"/>
  <c r="L9"/>
  <c r="L16"/>
  <c r="L18"/>
  <c r="L22" i="31" l="1"/>
  <c r="L21" i="30"/>
  <c r="L21" i="29" l="1"/>
  <c r="L20"/>
  <c r="L18"/>
  <c r="L14"/>
  <c r="L13"/>
  <c r="L12"/>
  <c r="L11"/>
  <c r="L10"/>
  <c r="L20" i="28"/>
  <c r="L15"/>
  <c r="L14"/>
  <c r="L13"/>
  <c r="L12"/>
  <c r="L7"/>
  <c r="L6"/>
  <c r="J21" i="27"/>
  <c r="L21" s="1"/>
  <c r="J20"/>
  <c r="I20"/>
  <c r="J19"/>
  <c r="I19"/>
  <c r="J18"/>
  <c r="I18"/>
  <c r="J17"/>
  <c r="I17"/>
  <c r="I22" s="1"/>
  <c r="J16"/>
  <c r="I16"/>
  <c r="J15"/>
  <c r="J14"/>
  <c r="J13"/>
  <c r="J11"/>
  <c r="I11"/>
  <c r="J10"/>
  <c r="I10"/>
  <c r="J8"/>
  <c r="L8" s="1"/>
  <c r="J7"/>
  <c r="L20" i="26"/>
  <c r="L13"/>
  <c r="L9"/>
  <c r="J22" i="27" l="1"/>
  <c r="L15" i="29"/>
  <c r="L16"/>
  <c r="L8"/>
  <c r="L17"/>
  <c r="L19"/>
  <c r="L7"/>
  <c r="L9"/>
  <c r="L8" i="28"/>
  <c r="L16"/>
  <c r="L10"/>
  <c r="L17"/>
  <c r="L19"/>
  <c r="L9"/>
  <c r="L11"/>
  <c r="L18"/>
  <c r="L10" i="27"/>
  <c r="L15"/>
  <c r="L19"/>
  <c r="L11"/>
  <c r="L12"/>
  <c r="L16"/>
  <c r="L12" i="26"/>
  <c r="L8"/>
  <c r="L21" i="28"/>
  <c r="L14" i="27"/>
  <c r="L15" i="26"/>
  <c r="L18" i="27"/>
  <c r="L20"/>
  <c r="L13"/>
  <c r="L7"/>
  <c r="L9"/>
  <c r="L17"/>
  <c r="L16" i="26"/>
  <c r="L18"/>
  <c r="L19"/>
  <c r="L10"/>
  <c r="L14"/>
  <c r="L17"/>
  <c r="L11"/>
  <c r="L7"/>
  <c r="L6"/>
  <c r="L22" i="29" l="1"/>
  <c r="L22" i="27"/>
  <c r="L21" i="26"/>
</calcChain>
</file>

<file path=xl/sharedStrings.xml><?xml version="1.0" encoding="utf-8"?>
<sst xmlns="http://schemas.openxmlformats.org/spreadsheetml/2006/main" count="1002" uniqueCount="86">
  <si>
    <t>РАСЧЕТ</t>
  </si>
  <si>
    <t>№ п/п</t>
  </si>
  <si>
    <t xml:space="preserve">Виды услуг    </t>
  </si>
  <si>
    <t>Ед. изм.</t>
  </si>
  <si>
    <t>Ед.изм</t>
  </si>
  <si>
    <t>холодное водоснабжение при оплате по нормативам потребления</t>
  </si>
  <si>
    <t>руб./м³</t>
  </si>
  <si>
    <t>х</t>
  </si>
  <si>
    <t>холодное водоснабжение при оплате по приборам учета</t>
  </si>
  <si>
    <t>горячее водоснабжение при оплате по нормативам потребления</t>
  </si>
  <si>
    <t>горячее водоснабжение при оплате по приборам учета</t>
  </si>
  <si>
    <t>водоотведение  при оплате по нормативам потребления</t>
  </si>
  <si>
    <t>водоотведение при оплате по приборам учета</t>
  </si>
  <si>
    <t>отопление при оплате по нормативам потребления</t>
  </si>
  <si>
    <t>руб/Гкал</t>
  </si>
  <si>
    <t>отопление при оплате по приборам учета</t>
  </si>
  <si>
    <t>электроснабжение при оплате по нормативам потребления</t>
  </si>
  <si>
    <t>руб/кВт/час</t>
  </si>
  <si>
    <t>кВт/чел/мес.</t>
  </si>
  <si>
    <t>электроснабжение при оплате по приборам учета</t>
  </si>
  <si>
    <t>газоснабжение при оплате по нормативам потребления</t>
  </si>
  <si>
    <t>руб./м³ (руб./кг)</t>
  </si>
  <si>
    <t>газоснабжение при оплате по приборам учета</t>
  </si>
  <si>
    <t>ИТОГО совокупная плата за коммунальные услуги</t>
  </si>
  <si>
    <t xml:space="preserve">Численность населения, проживающая в домах с указанным видом благоустройства, человек </t>
  </si>
  <si>
    <t xml:space="preserve">Общая площадь указанных жилых помещений, м² </t>
  </si>
  <si>
    <t>Гкал  в месяц</t>
  </si>
  <si>
    <t>кВт  в месяц</t>
  </si>
  <si>
    <t>холодное водоснабжение (ОДН)</t>
  </si>
  <si>
    <t>горячее водоснабжение (ОДН)</t>
  </si>
  <si>
    <t>электроснабжение (ОДН)</t>
  </si>
  <si>
    <r>
      <t>м</t>
    </r>
    <r>
      <rPr>
        <sz val="14"/>
        <rFont val="Arial Cyr"/>
        <charset val="204"/>
      </rPr>
      <t>³</t>
    </r>
    <r>
      <rPr>
        <sz val="14"/>
        <rFont val="Times New Roman"/>
        <family val="1"/>
        <charset val="204"/>
      </rPr>
      <t>/чел/мес.</t>
    </r>
  </si>
  <si>
    <r>
      <t>м</t>
    </r>
    <r>
      <rPr>
        <sz val="14"/>
        <rFont val="Arial Cyr"/>
        <charset val="204"/>
      </rPr>
      <t>³</t>
    </r>
    <r>
      <rPr>
        <sz val="14"/>
        <rFont val="Times New Roman"/>
        <family val="1"/>
        <charset val="204"/>
      </rPr>
      <t xml:space="preserve"> в месяц</t>
    </r>
  </si>
  <si>
    <r>
      <t>Гкал/м</t>
    </r>
    <r>
      <rPr>
        <sz val="14"/>
        <rFont val="Arial Cyr"/>
        <charset val="204"/>
      </rPr>
      <t>²</t>
    </r>
    <r>
      <rPr>
        <sz val="14"/>
        <rFont val="Times New Roman"/>
        <family val="1"/>
        <charset val="204"/>
      </rPr>
      <t>/месяц</t>
    </r>
  </si>
  <si>
    <r>
      <t>м</t>
    </r>
    <r>
      <rPr>
        <sz val="14"/>
        <rFont val="Arial Cyr"/>
        <charset val="204"/>
      </rPr>
      <t>³</t>
    </r>
    <r>
      <rPr>
        <sz val="14"/>
        <rFont val="Times New Roman"/>
        <family val="1"/>
        <charset val="204"/>
      </rPr>
      <t xml:space="preserve">/чел/мес. (кг/чел/мес.) </t>
    </r>
  </si>
  <si>
    <r>
      <t>м</t>
    </r>
    <r>
      <rPr>
        <sz val="14"/>
        <rFont val="Arial Cyr"/>
        <charset val="204"/>
      </rPr>
      <t xml:space="preserve">³ </t>
    </r>
    <r>
      <rPr>
        <sz val="14"/>
        <rFont val="Times New Roman"/>
        <family val="1"/>
        <charset val="204"/>
      </rPr>
      <t xml:space="preserve">в месяц (кг в месяц) </t>
    </r>
  </si>
  <si>
    <t xml:space="preserve">Рекомендуемое значение норматива потребления коммунальных услуг, при котором рост платы не превысит 7,2% (заполняется только для 2014 года) </t>
  </si>
  <si>
    <t xml:space="preserve">Плата на 01.09.2014, рублей в месяц с учетом рекомендуемого значение норматива потребления коммунальных услуг, при котором рост платы не превысит 7,2% </t>
  </si>
  <si>
    <t>Индекс изменения платы за коммунальные услуги с 01.09.2014, % (гр11/гр9*100)</t>
  </si>
  <si>
    <t>Приложение 2</t>
  </si>
  <si>
    <t>СПРАВОЧНО, Экономически обоснованный тариф на 01.07.2015</t>
  </si>
  <si>
    <t xml:space="preserve">Численность населения, проживающих в указанном жилом помещении , человек </t>
  </si>
  <si>
    <t xml:space="preserve">Общая площадь жилого помещения, м² </t>
  </si>
  <si>
    <t>Тарифы на 31.12.2017</t>
  </si>
  <si>
    <t>Тарифы на 01.07.2018</t>
  </si>
  <si>
    <t>Нормативы потребления коммунальных услуг (месячные объемы потребления коммунальных услуг по приборам учета) на 31.12.2017</t>
  </si>
  <si>
    <t>Плата на 31.12.2017, рублей в месяц</t>
  </si>
  <si>
    <t>Плата на 01.07.2018, рублей в месяц</t>
  </si>
  <si>
    <t xml:space="preserve">Индекс изменения платы за коммунальные услуги с 01.07.2018, % </t>
  </si>
  <si>
    <t>МОП</t>
  </si>
  <si>
    <t xml:space="preserve"> вид благоустройства :  жилые дома  с полным благоустройством 1-2 этажные до 1999 года постройки (с централизованным горячим водоснабжением при закрытых системах отопления)</t>
  </si>
  <si>
    <r>
      <t xml:space="preserve">прогнозируемой платы граждан в месяц с </t>
    </r>
    <r>
      <rPr>
        <b/>
        <i/>
        <u/>
        <sz val="16"/>
        <rFont val="Times New Roman"/>
        <family val="1"/>
        <charset val="204"/>
      </rPr>
      <t xml:space="preserve">  01.07.2018</t>
    </r>
    <r>
      <rPr>
        <b/>
        <sz val="16"/>
        <rFont val="Times New Roman"/>
        <family val="1"/>
        <charset val="204"/>
      </rPr>
      <t xml:space="preserve"> год по муниципальному образованию пгт. Андра</t>
    </r>
  </si>
  <si>
    <t xml:space="preserve"> вид благоустройства 1 жилого помещения: жилые дома  с полным благоустройством 1-2 этажные до 1999 года постройки (с централизованным горячим водоснабжением при закрытых системах отопления)</t>
  </si>
  <si>
    <t>Жилая площадь</t>
  </si>
  <si>
    <t xml:space="preserve"> вид благоустройства 1 жилого помещения:   жилые дома  с полным благоустройством 1-2 этажные до 1999 года постройки (с централизованным горячим водоснабжением при закрытых системах отопления)</t>
  </si>
  <si>
    <t xml:space="preserve"> вид благоустройства :   жилые дома  с полным благоустройством 1-2 этажные до 1999 года постройки (с централизованным горячим водоснабжением при закрытых системах отопления)</t>
  </si>
  <si>
    <t xml:space="preserve"> вид благоустройства :  жилые дома  с полным благоустройством 3-4 этажные до 1999 года постройки (с централизованным горячим водоснабжением при закрытых системах отопления)</t>
  </si>
  <si>
    <t xml:space="preserve"> вид благоустройства 1 жилого помещения:  жилые дома  с полным благоустройством 3-4 этажные до 1999 года постройки (с централизованным горячим водоснабжением при закрытых системах отопления)</t>
  </si>
  <si>
    <t xml:space="preserve"> вид благоустройства :  жилые дома  с полным благоустройством 3 этажные после 1999 года постройки (с централизованным горячим водоснабжением при закрытых системах отопления)</t>
  </si>
  <si>
    <t xml:space="preserve"> вид благоустройства 1 жилого помещения:  жилые дома  с полным благоустройством 3 этажные после 1999 года постройки (с централизованным горячим водоснабжением при закрытых системах отопления)</t>
  </si>
  <si>
    <t>расположенного по адресу ул. мкр. Спортивный, д. 3, кв. 2</t>
  </si>
  <si>
    <t xml:space="preserve"> вид благоустройства :  жилые дома  с полным благоустройством 4-5 этажные после 1999 года постройки (с централизованным горячим водоснабжением при закрытых системах отопления)</t>
  </si>
  <si>
    <t xml:space="preserve"> вид благоустройства 1 жилого помещения: жилые дома  с полным благоустройством 4-5 этажные после 1999 года постройки (с централизованным горячим водоснабжением при закрытых системах отопления)</t>
  </si>
  <si>
    <t>Приложение № 1.1</t>
  </si>
  <si>
    <t>Приложение № 1.2</t>
  </si>
  <si>
    <t>Приложение № 2.1</t>
  </si>
  <si>
    <t>Приложение № 2.2</t>
  </si>
  <si>
    <t>Приложение № 3.1</t>
  </si>
  <si>
    <t>Приложение № 3.2</t>
  </si>
  <si>
    <t>Приложение № 4.1</t>
  </si>
  <si>
    <t>Приложение № 4.2</t>
  </si>
  <si>
    <t>Приложение № 5.1</t>
  </si>
  <si>
    <t>Приложение № 5.2</t>
  </si>
  <si>
    <t>Приложение № 6.1</t>
  </si>
  <si>
    <t>Приложение № 6.2</t>
  </si>
  <si>
    <t>Приложение № 7.1</t>
  </si>
  <si>
    <t>Приложение № 7.2</t>
  </si>
  <si>
    <t>Приложение № 8.1</t>
  </si>
  <si>
    <t>Приложение № 8.2</t>
  </si>
  <si>
    <t>расположенного по адресу мкр. Центральный, д. 12, кв. 3</t>
  </si>
  <si>
    <t>расположенного по адресу мкр. Центральный, д. 37, кв. 8</t>
  </si>
  <si>
    <t>расположенного по адресу мкр. Финский, д. 8, кв. 1</t>
  </si>
  <si>
    <t>расположенного по адресу мкр.Восточный, д.52</t>
  </si>
  <si>
    <t>расположенного по адресу мкр. Западный, д. 47, кв. 3</t>
  </si>
  <si>
    <t>расположенного по адресу ул. Северная, д. 7, кв. 14</t>
  </si>
  <si>
    <t>расположенного по адресу мкр. Спортивный, д. 4, кв. 31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</si>
</sst>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.0"/>
    <numFmt numFmtId="165" formatCode="0.0%"/>
    <numFmt numFmtId="166" formatCode="0.000"/>
    <numFmt numFmtId="167" formatCode="0.0000"/>
    <numFmt numFmtId="168" formatCode="0.00000"/>
    <numFmt numFmtId="169" formatCode="0.00000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i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9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left" vertical="center" wrapText="1"/>
    </xf>
    <xf numFmtId="0" fontId="6" fillId="0" borderId="0" xfId="1" applyFont="1"/>
    <xf numFmtId="0" fontId="6" fillId="0" borderId="1" xfId="1" applyFont="1" applyBorder="1" applyAlignment="1">
      <alignment vertical="center" wrapText="1"/>
    </xf>
    <xf numFmtId="0" fontId="2" fillId="0" borderId="0" xfId="1" applyFont="1"/>
    <xf numFmtId="0" fontId="6" fillId="0" borderId="1" xfId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0" fontId="1" fillId="0" borderId="1" xfId="1" applyBorder="1"/>
    <xf numFmtId="0" fontId="3" fillId="0" borderId="0" xfId="1" applyFont="1"/>
    <xf numFmtId="0" fontId="1" fillId="0" borderId="0" xfId="1" applyFont="1"/>
    <xf numFmtId="1" fontId="1" fillId="0" borderId="0" xfId="1" applyNumberFormat="1"/>
    <xf numFmtId="1" fontId="3" fillId="0" borderId="1" xfId="1" applyNumberFormat="1" applyFont="1" applyFill="1" applyBorder="1"/>
    <xf numFmtId="2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1" applyFont="1" applyFill="1"/>
    <xf numFmtId="0" fontId="1" fillId="0" borderId="0" xfId="1" applyFill="1"/>
    <xf numFmtId="0" fontId="1" fillId="2" borderId="0" xfId="1" applyFill="1"/>
    <xf numFmtId="1" fontId="6" fillId="0" borderId="5" xfId="1" applyNumberFormat="1" applyFont="1" applyBorder="1" applyAlignment="1">
      <alignment horizontal="center" vertical="center" wrapText="1"/>
    </xf>
    <xf numFmtId="1" fontId="6" fillId="0" borderId="4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3" fillId="0" borderId="1" xfId="1" applyFont="1" applyFill="1" applyBorder="1"/>
    <xf numFmtId="165" fontId="6" fillId="0" borderId="1" xfId="2" applyNumberFormat="1" applyFont="1" applyBorder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167" fontId="6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1" fontId="6" fillId="0" borderId="4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horizontal="center"/>
    </xf>
    <xf numFmtId="1" fontId="1" fillId="0" borderId="0" xfId="1" applyNumberFormat="1" applyFill="1"/>
    <xf numFmtId="2" fontId="1" fillId="0" borderId="0" xfId="1" applyNumberFormat="1" applyFill="1"/>
    <xf numFmtId="164" fontId="3" fillId="0" borderId="1" xfId="1" applyNumberFormat="1" applyFont="1" applyFill="1" applyBorder="1"/>
    <xf numFmtId="0" fontId="3" fillId="0" borderId="0" xfId="1" applyFont="1" applyFill="1" applyBorder="1"/>
    <xf numFmtId="2" fontId="3" fillId="0" borderId="1" xfId="1" applyNumberFormat="1" applyFont="1" applyFill="1" applyBorder="1"/>
    <xf numFmtId="0" fontId="6" fillId="0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1" fillId="0" borderId="0" xfId="1" applyFont="1" applyFill="1"/>
    <xf numFmtId="0" fontId="3" fillId="0" borderId="0" xfId="1" applyFont="1" applyFill="1"/>
    <xf numFmtId="0" fontId="5" fillId="0" borderId="2" xfId="1" applyFont="1" applyFill="1" applyBorder="1" applyAlignment="1">
      <alignment horizontal="center" vertical="center" wrapText="1"/>
    </xf>
    <xf numFmtId="0" fontId="1" fillId="0" borderId="1" xfId="1" applyFill="1" applyBorder="1"/>
    <xf numFmtId="0" fontId="6" fillId="0" borderId="1" xfId="1" applyFont="1" applyFill="1" applyBorder="1" applyAlignment="1">
      <alignment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0" xfId="1" applyFont="1" applyFill="1"/>
    <xf numFmtId="0" fontId="3" fillId="3" borderId="1" xfId="1" applyFont="1" applyFill="1" applyBorder="1"/>
    <xf numFmtId="1" fontId="3" fillId="3" borderId="1" xfId="1" applyNumberFormat="1" applyFont="1" applyFill="1" applyBorder="1"/>
    <xf numFmtId="0" fontId="6" fillId="0" borderId="4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168" fontId="6" fillId="0" borderId="1" xfId="1" applyNumberFormat="1" applyFont="1" applyFill="1" applyBorder="1" applyAlignment="1">
      <alignment horizontal="center" vertical="center" wrapText="1"/>
    </xf>
    <xf numFmtId="169" fontId="6" fillId="0" borderId="1" xfId="1" applyNumberFormat="1" applyFont="1" applyFill="1" applyBorder="1" applyAlignment="1">
      <alignment horizontal="center" vertical="center" wrapText="1"/>
    </xf>
    <xf numFmtId="10" fontId="6" fillId="0" borderId="1" xfId="2" applyNumberFormat="1" applyFont="1" applyBorder="1" applyAlignment="1">
      <alignment vertical="center" wrapText="1"/>
    </xf>
    <xf numFmtId="43" fontId="6" fillId="0" borderId="1" xfId="4" applyFont="1" applyFill="1" applyBorder="1" applyAlignment="1">
      <alignment horizontal="center" vertical="center" wrapText="1"/>
    </xf>
    <xf numFmtId="43" fontId="6" fillId="0" borderId="4" xfId="4" applyFont="1" applyFill="1" applyBorder="1" applyAlignment="1">
      <alignment horizontal="center" vertical="center" wrapText="1"/>
    </xf>
    <xf numFmtId="43" fontId="5" fillId="0" borderId="1" xfId="4" applyFont="1" applyFill="1" applyBorder="1" applyAlignment="1">
      <alignment horizontal="center" vertical="center" wrapText="1"/>
    </xf>
    <xf numFmtId="10" fontId="6" fillId="0" borderId="1" xfId="2" applyNumberFormat="1" applyFont="1" applyFill="1" applyBorder="1" applyAlignment="1">
      <alignment vertical="center" wrapText="1"/>
    </xf>
    <xf numFmtId="43" fontId="6" fillId="0" borderId="1" xfId="4" applyFont="1" applyBorder="1" applyAlignment="1">
      <alignment horizontal="center" vertical="center" wrapText="1"/>
    </xf>
    <xf numFmtId="43" fontId="5" fillId="0" borderId="1" xfId="4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3"/>
    <cellStyle name="Процентный" xfId="2" builtin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6"/>
  <sheetViews>
    <sheetView zoomScale="75" zoomScaleNormal="75" zoomScaleSheetLayoutView="75" workbookViewId="0">
      <selection activeCell="D9" sqref="D9"/>
    </sheetView>
  </sheetViews>
  <sheetFormatPr defaultRowHeight="12.75"/>
  <cols>
    <col min="1" max="1" width="9.140625" style="1"/>
    <col min="2" max="2" width="79.42578125" style="1" customWidth="1"/>
    <col min="3" max="3" width="17.85546875" style="19" customWidth="1"/>
    <col min="4" max="5" width="16.42578125" style="19" customWidth="1"/>
    <col min="6" max="6" width="26.140625" style="19" customWidth="1"/>
    <col min="7" max="7" width="17" style="1" customWidth="1"/>
    <col min="8" max="8" width="15.42578125" style="1" hidden="1" customWidth="1"/>
    <col min="9" max="9" width="20.7109375" style="1" customWidth="1"/>
    <col min="10" max="10" width="19.140625" style="1" customWidth="1"/>
    <col min="11" max="11" width="28.7109375" style="1" hidden="1" customWidth="1"/>
    <col min="12" max="12" width="18.7109375" style="1" customWidth="1"/>
    <col min="13" max="13" width="18.7109375" style="1" hidden="1" customWidth="1"/>
    <col min="14" max="14" width="21.7109375" style="1" hidden="1" customWidth="1"/>
    <col min="15" max="16384" width="9.140625" style="1"/>
  </cols>
  <sheetData>
    <row r="1" spans="1:14" ht="20.25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23"/>
      <c r="L1" s="20" t="s">
        <v>63</v>
      </c>
      <c r="M1" s="1" t="s">
        <v>39</v>
      </c>
    </row>
    <row r="2" spans="1:14" ht="20.25" customHeight="1">
      <c r="B2" s="76" t="s">
        <v>51</v>
      </c>
      <c r="C2" s="76"/>
      <c r="D2" s="76"/>
      <c r="E2" s="76"/>
      <c r="F2" s="76"/>
      <c r="G2" s="76"/>
      <c r="H2" s="76"/>
      <c r="I2" s="76"/>
      <c r="J2" s="76"/>
      <c r="K2" s="23"/>
    </row>
    <row r="3" spans="1:14" ht="39" customHeight="1">
      <c r="B3" s="77" t="s">
        <v>50</v>
      </c>
      <c r="C3" s="77"/>
      <c r="D3" s="77"/>
      <c r="E3" s="77"/>
      <c r="F3" s="77"/>
      <c r="G3" s="77"/>
      <c r="H3" s="77"/>
      <c r="I3" s="77"/>
      <c r="J3" s="77"/>
      <c r="K3" s="77"/>
      <c r="L3" s="12"/>
      <c r="M3" s="11"/>
    </row>
    <row r="4" spans="1:14" ht="163.5" customHeight="1">
      <c r="A4" s="6" t="s">
        <v>1</v>
      </c>
      <c r="B4" s="6" t="s">
        <v>2</v>
      </c>
      <c r="C4" s="6" t="s">
        <v>43</v>
      </c>
      <c r="D4" s="6" t="s">
        <v>44</v>
      </c>
      <c r="E4" s="6" t="s">
        <v>3</v>
      </c>
      <c r="F4" s="6" t="s">
        <v>45</v>
      </c>
      <c r="G4" s="6" t="s">
        <v>4</v>
      </c>
      <c r="H4" s="6" t="s">
        <v>36</v>
      </c>
      <c r="I4" s="6" t="s">
        <v>46</v>
      </c>
      <c r="J4" s="6" t="s">
        <v>47</v>
      </c>
      <c r="K4" s="6" t="s">
        <v>37</v>
      </c>
      <c r="L4" s="6" t="s">
        <v>48</v>
      </c>
      <c r="M4" s="6" t="s">
        <v>38</v>
      </c>
      <c r="N4" s="6" t="s">
        <v>40</v>
      </c>
    </row>
    <row r="5" spans="1:14" ht="18.75">
      <c r="A5" s="6">
        <v>1</v>
      </c>
      <c r="B5" s="6">
        <v>2</v>
      </c>
      <c r="C5" s="16">
        <v>3</v>
      </c>
      <c r="D5" s="16">
        <v>4</v>
      </c>
      <c r="E5" s="16">
        <v>5</v>
      </c>
      <c r="F5" s="16">
        <v>6</v>
      </c>
      <c r="G5" s="6">
        <v>7</v>
      </c>
      <c r="H5" s="6">
        <v>8</v>
      </c>
      <c r="I5" s="6">
        <v>8</v>
      </c>
      <c r="J5" s="6">
        <v>9</v>
      </c>
      <c r="K5" s="6">
        <v>11</v>
      </c>
      <c r="L5" s="6">
        <v>10</v>
      </c>
      <c r="M5" s="6"/>
      <c r="N5" s="10"/>
    </row>
    <row r="6" spans="1:14" ht="37.5">
      <c r="A6" s="71">
        <v>1</v>
      </c>
      <c r="B6" s="4" t="s">
        <v>5</v>
      </c>
      <c r="C6" s="15">
        <v>61.34</v>
      </c>
      <c r="D6" s="44">
        <f>ROUND(C6*1.04,2)</f>
        <v>63.79</v>
      </c>
      <c r="E6" s="74" t="s">
        <v>6</v>
      </c>
      <c r="F6" s="31">
        <v>3.9009999999999998</v>
      </c>
      <c r="G6" s="6" t="s">
        <v>31</v>
      </c>
      <c r="H6" s="6"/>
      <c r="I6" s="63">
        <f>C6*F6*$C$23</f>
        <v>135197.34710000001</v>
      </c>
      <c r="J6" s="63">
        <f>D6*F6*$C$23</f>
        <v>140597.30635</v>
      </c>
      <c r="K6" s="21"/>
      <c r="L6" s="27">
        <f>J6/I6</f>
        <v>1.0399413107270947</v>
      </c>
      <c r="M6" s="21"/>
      <c r="N6" s="10"/>
    </row>
    <row r="7" spans="1:14" ht="18.75">
      <c r="A7" s="72"/>
      <c r="B7" s="4" t="s">
        <v>8</v>
      </c>
      <c r="C7" s="15">
        <v>61.34</v>
      </c>
      <c r="D7" s="44">
        <f>D6</f>
        <v>63.79</v>
      </c>
      <c r="E7" s="78"/>
      <c r="F7" s="42">
        <v>0</v>
      </c>
      <c r="G7" s="6" t="s">
        <v>32</v>
      </c>
      <c r="H7" s="6" t="s">
        <v>7</v>
      </c>
      <c r="I7" s="63">
        <f t="shared" ref="I7:I13" si="0">C7*F7*$C$23</f>
        <v>0</v>
      </c>
      <c r="J7" s="63">
        <f t="shared" ref="J7:J20" si="1">D7*F7*$C$23</f>
        <v>0</v>
      </c>
      <c r="K7" s="22"/>
      <c r="L7" s="27" t="e">
        <f t="shared" ref="L7:L21" si="2">J7/I7</f>
        <v>#DIV/0!</v>
      </c>
      <c r="M7" s="22"/>
      <c r="N7" s="10"/>
    </row>
    <row r="8" spans="1:14" ht="18.75">
      <c r="A8" s="73"/>
      <c r="B8" s="4" t="s">
        <v>28</v>
      </c>
      <c r="C8" s="15">
        <v>61.34</v>
      </c>
      <c r="D8" s="44">
        <f>D6</f>
        <v>63.79</v>
      </c>
      <c r="E8" s="75"/>
      <c r="F8" s="16">
        <v>3.2000000000000001E-2</v>
      </c>
      <c r="G8" s="6"/>
      <c r="H8" s="6"/>
      <c r="I8" s="63">
        <f>C8*$F$8*$D$24</f>
        <v>3115.0905600000001</v>
      </c>
      <c r="J8" s="63">
        <f>D8*$F$8*$D$24</f>
        <v>3239.51136</v>
      </c>
      <c r="K8" s="7"/>
      <c r="L8" s="27">
        <f t="shared" si="2"/>
        <v>1.0399413107270949</v>
      </c>
      <c r="M8" s="7"/>
      <c r="N8" s="10"/>
    </row>
    <row r="9" spans="1:14" ht="18.75">
      <c r="A9" s="71">
        <v>2</v>
      </c>
      <c r="B9" s="4" t="s">
        <v>9</v>
      </c>
      <c r="C9" s="16">
        <v>117.78</v>
      </c>
      <c r="D9" s="44">
        <f>ROUND(0.0523511*D14+D6,2)</f>
        <v>131.52000000000001</v>
      </c>
      <c r="E9" s="74" t="s">
        <v>6</v>
      </c>
      <c r="F9" s="31">
        <v>3.4180000000000001</v>
      </c>
      <c r="G9" s="6" t="s">
        <v>31</v>
      </c>
      <c r="H9" s="6"/>
      <c r="I9" s="63">
        <f t="shared" si="0"/>
        <v>227453.20260000002</v>
      </c>
      <c r="J9" s="63">
        <f t="shared" si="1"/>
        <v>253987.47840000005</v>
      </c>
      <c r="K9" s="21"/>
      <c r="L9" s="27">
        <f t="shared" si="2"/>
        <v>1.1166581762608254</v>
      </c>
      <c r="M9" s="21"/>
      <c r="N9" s="10"/>
    </row>
    <row r="10" spans="1:14" ht="18.75">
      <c r="A10" s="72"/>
      <c r="B10" s="4" t="s">
        <v>10</v>
      </c>
      <c r="C10" s="16">
        <v>117.78</v>
      </c>
      <c r="D10" s="44">
        <f>D9</f>
        <v>131.52000000000001</v>
      </c>
      <c r="E10" s="75"/>
      <c r="F10" s="42">
        <v>0</v>
      </c>
      <c r="G10" s="6" t="s">
        <v>32</v>
      </c>
      <c r="H10" s="6" t="s">
        <v>7</v>
      </c>
      <c r="I10" s="63">
        <f t="shared" si="0"/>
        <v>0</v>
      </c>
      <c r="J10" s="63">
        <f t="shared" si="1"/>
        <v>0</v>
      </c>
      <c r="K10" s="22"/>
      <c r="L10" s="27" t="e">
        <f t="shared" si="2"/>
        <v>#DIV/0!</v>
      </c>
      <c r="M10" s="22"/>
      <c r="N10" s="10"/>
    </row>
    <row r="11" spans="1:14" ht="18.75">
      <c r="A11" s="73"/>
      <c r="B11" s="4" t="s">
        <v>29</v>
      </c>
      <c r="C11" s="16">
        <v>117.78</v>
      </c>
      <c r="D11" s="44">
        <f>D10</f>
        <v>131.52000000000001</v>
      </c>
      <c r="E11" s="24"/>
      <c r="F11" s="31">
        <v>3.2000000000000001E-2</v>
      </c>
      <c r="G11" s="6"/>
      <c r="H11" s="6"/>
      <c r="I11" s="63">
        <f>C11*$F$11*$D$24</f>
        <v>5981.3395200000004</v>
      </c>
      <c r="J11" s="63">
        <f>D11*$F$11*$D$24</f>
        <v>6679.1116800000009</v>
      </c>
      <c r="K11" s="22"/>
      <c r="L11" s="27">
        <f t="shared" si="2"/>
        <v>1.1166581762608254</v>
      </c>
      <c r="M11" s="22"/>
      <c r="N11" s="10"/>
    </row>
    <row r="12" spans="1:14" ht="18.75">
      <c r="A12" s="71">
        <v>3</v>
      </c>
      <c r="B12" s="4" t="s">
        <v>11</v>
      </c>
      <c r="C12" s="15">
        <v>67.680000000000007</v>
      </c>
      <c r="D12" s="44">
        <f>ROUND(C12*1.04,2)</f>
        <v>70.39</v>
      </c>
      <c r="E12" s="74" t="s">
        <v>6</v>
      </c>
      <c r="F12" s="31">
        <f>F6+F9</f>
        <v>7.319</v>
      </c>
      <c r="G12" s="6" t="s">
        <v>31</v>
      </c>
      <c r="H12" s="6"/>
      <c r="I12" s="63">
        <f t="shared" si="0"/>
        <v>279872.70480000001</v>
      </c>
      <c r="J12" s="63">
        <f t="shared" si="1"/>
        <v>291079.19164999999</v>
      </c>
      <c r="K12" s="21"/>
      <c r="L12" s="27">
        <f t="shared" si="2"/>
        <v>1.0400413711583925</v>
      </c>
      <c r="M12" s="21"/>
      <c r="N12" s="10"/>
    </row>
    <row r="13" spans="1:14" ht="18.75">
      <c r="A13" s="73"/>
      <c r="B13" s="4" t="s">
        <v>12</v>
      </c>
      <c r="C13" s="15">
        <v>67.680000000000007</v>
      </c>
      <c r="D13" s="44">
        <f>D12</f>
        <v>70.39</v>
      </c>
      <c r="E13" s="75"/>
      <c r="F13" s="42">
        <v>0</v>
      </c>
      <c r="G13" s="6" t="s">
        <v>32</v>
      </c>
      <c r="H13" s="6" t="s">
        <v>7</v>
      </c>
      <c r="I13" s="63">
        <f t="shared" si="0"/>
        <v>0</v>
      </c>
      <c r="J13" s="63">
        <f t="shared" si="1"/>
        <v>0</v>
      </c>
      <c r="K13" s="22"/>
      <c r="L13" s="27" t="e">
        <f t="shared" si="2"/>
        <v>#DIV/0!</v>
      </c>
      <c r="M13" s="22"/>
      <c r="N13" s="10"/>
    </row>
    <row r="14" spans="1:14" ht="37.5">
      <c r="A14" s="71">
        <v>4</v>
      </c>
      <c r="B14" s="4" t="s">
        <v>13</v>
      </c>
      <c r="C14" s="15">
        <v>1078.17</v>
      </c>
      <c r="D14" s="44">
        <f>ROUND(C14*1.2,2)</f>
        <v>1293.8</v>
      </c>
      <c r="E14" s="74" t="s">
        <v>14</v>
      </c>
      <c r="F14" s="32">
        <v>2.63E-2</v>
      </c>
      <c r="G14" s="6" t="s">
        <v>33</v>
      </c>
      <c r="H14" s="6"/>
      <c r="I14" s="63">
        <f>C14*F14*$C$24</f>
        <v>302891.74284780002</v>
      </c>
      <c r="J14" s="63">
        <f>D14*F14*$C$24</f>
        <v>363468.96769199992</v>
      </c>
      <c r="K14" s="21"/>
      <c r="L14" s="27">
        <f t="shared" si="2"/>
        <v>1.1999962900099239</v>
      </c>
      <c r="M14" s="21"/>
      <c r="N14" s="10"/>
    </row>
    <row r="15" spans="1:14" ht="18.75">
      <c r="A15" s="73"/>
      <c r="B15" s="4" t="s">
        <v>15</v>
      </c>
      <c r="C15" s="15">
        <v>1078.17</v>
      </c>
      <c r="D15" s="44">
        <f>D14</f>
        <v>1293.8</v>
      </c>
      <c r="E15" s="75"/>
      <c r="F15" s="42">
        <v>0</v>
      </c>
      <c r="G15" s="6" t="s">
        <v>26</v>
      </c>
      <c r="H15" s="6" t="s">
        <v>7</v>
      </c>
      <c r="I15" s="63">
        <f>C15*F15*$C$24</f>
        <v>0</v>
      </c>
      <c r="J15" s="63">
        <f>D15*F15*$C$24</f>
        <v>0</v>
      </c>
      <c r="K15" s="22"/>
      <c r="L15" s="27" t="e">
        <f t="shared" si="2"/>
        <v>#DIV/0!</v>
      </c>
      <c r="M15" s="22"/>
      <c r="N15" s="10"/>
    </row>
    <row r="16" spans="1:14" ht="18.75">
      <c r="A16" s="71">
        <v>5</v>
      </c>
      <c r="B16" s="4" t="s">
        <v>16</v>
      </c>
      <c r="C16" s="16">
        <v>2.68</v>
      </c>
      <c r="D16" s="44">
        <f>ROUND(C16*1.05,2)</f>
        <v>2.81</v>
      </c>
      <c r="E16" s="74" t="s">
        <v>17</v>
      </c>
      <c r="F16" s="42">
        <v>87</v>
      </c>
      <c r="G16" s="6" t="s">
        <v>18</v>
      </c>
      <c r="H16" s="6"/>
      <c r="I16" s="64">
        <f>C16*F16*$C$23</f>
        <v>131735.40000000002</v>
      </c>
      <c r="J16" s="64">
        <f t="shared" si="1"/>
        <v>138125.54999999999</v>
      </c>
      <c r="K16" s="21"/>
      <c r="L16" s="27">
        <f t="shared" si="2"/>
        <v>1.0485074626865669</v>
      </c>
      <c r="M16" s="21"/>
      <c r="N16" s="10"/>
    </row>
    <row r="17" spans="1:14" ht="18.75">
      <c r="A17" s="72"/>
      <c r="B17" s="4" t="s">
        <v>19</v>
      </c>
      <c r="C17" s="42">
        <v>0</v>
      </c>
      <c r="D17" s="44">
        <f>ROUND(C17*1.05,2)</f>
        <v>0</v>
      </c>
      <c r="E17" s="75"/>
      <c r="F17" s="42">
        <v>0</v>
      </c>
      <c r="G17" s="6" t="s">
        <v>27</v>
      </c>
      <c r="H17" s="6" t="s">
        <v>7</v>
      </c>
      <c r="I17" s="63">
        <f t="shared" ref="I17:I18" si="3">C17*F17*$C$23</f>
        <v>0</v>
      </c>
      <c r="J17" s="63">
        <f t="shared" si="1"/>
        <v>0</v>
      </c>
      <c r="K17" s="22"/>
      <c r="L17" s="27" t="e">
        <f t="shared" si="2"/>
        <v>#DIV/0!</v>
      </c>
      <c r="M17" s="22"/>
      <c r="N17" s="10"/>
    </row>
    <row r="18" spans="1:14" ht="18.75">
      <c r="A18" s="73"/>
      <c r="B18" s="4" t="s">
        <v>30</v>
      </c>
      <c r="C18" s="42">
        <v>0</v>
      </c>
      <c r="D18" s="42">
        <v>0</v>
      </c>
      <c r="E18" s="24"/>
      <c r="F18" s="42">
        <v>0</v>
      </c>
      <c r="G18" s="6"/>
      <c r="H18" s="6"/>
      <c r="I18" s="63">
        <f t="shared" si="3"/>
        <v>0</v>
      </c>
      <c r="J18" s="63">
        <f t="shared" si="1"/>
        <v>0</v>
      </c>
      <c r="K18" s="7"/>
      <c r="L18" s="27" t="e">
        <f t="shared" si="2"/>
        <v>#DIV/0!</v>
      </c>
      <c r="M18" s="7"/>
      <c r="N18" s="10"/>
    </row>
    <row r="19" spans="1:14" ht="37.5">
      <c r="A19" s="71">
        <v>6</v>
      </c>
      <c r="B19" s="4" t="s">
        <v>20</v>
      </c>
      <c r="C19" s="60">
        <v>5.5174700000000003</v>
      </c>
      <c r="D19" s="60">
        <f>ROUND(C19*1.034,5)</f>
        <v>5.7050599999999996</v>
      </c>
      <c r="E19" s="74" t="s">
        <v>21</v>
      </c>
      <c r="F19" s="42">
        <v>13.6</v>
      </c>
      <c r="G19" s="6" t="s">
        <v>34</v>
      </c>
      <c r="H19" s="6"/>
      <c r="I19" s="63">
        <f>C19*F19*$C$23</f>
        <v>42396.239480000004</v>
      </c>
      <c r="J19" s="63">
        <f t="shared" si="1"/>
        <v>43837.681039999996</v>
      </c>
      <c r="K19" s="21"/>
      <c r="L19" s="27">
        <f t="shared" si="2"/>
        <v>1.0339992786548906</v>
      </c>
      <c r="M19" s="21"/>
      <c r="N19" s="10"/>
    </row>
    <row r="20" spans="1:14" ht="37.5">
      <c r="A20" s="73"/>
      <c r="B20" s="4" t="s">
        <v>22</v>
      </c>
      <c r="C20" s="42">
        <v>0</v>
      </c>
      <c r="D20" s="42">
        <v>0</v>
      </c>
      <c r="E20" s="75"/>
      <c r="F20" s="42">
        <v>0</v>
      </c>
      <c r="G20" s="6" t="s">
        <v>35</v>
      </c>
      <c r="H20" s="6"/>
      <c r="I20" s="63"/>
      <c r="J20" s="63">
        <f t="shared" si="1"/>
        <v>0</v>
      </c>
      <c r="K20" s="22"/>
      <c r="L20" s="27" t="e">
        <f t="shared" si="2"/>
        <v>#DIV/0!</v>
      </c>
      <c r="M20" s="22"/>
      <c r="N20" s="10"/>
    </row>
    <row r="21" spans="1:14" ht="33.75" customHeight="1">
      <c r="A21" s="69" t="s">
        <v>23</v>
      </c>
      <c r="B21" s="70"/>
      <c r="C21" s="42">
        <v>0</v>
      </c>
      <c r="D21" s="42">
        <v>0</v>
      </c>
      <c r="E21" s="42">
        <v>0</v>
      </c>
      <c r="F21" s="42">
        <v>0</v>
      </c>
      <c r="G21" s="8">
        <v>0</v>
      </c>
      <c r="H21" s="8" t="s">
        <v>7</v>
      </c>
      <c r="I21" s="65">
        <f>I6+I8+I9+I11+I12+I14+I16+I19</f>
        <v>1128643.0669078</v>
      </c>
      <c r="J21" s="65">
        <f>J6+J8+J9+J11+J12+J14+J16+J19</f>
        <v>1241014.7981719999</v>
      </c>
      <c r="K21" s="9"/>
      <c r="L21" s="62">
        <f t="shared" si="2"/>
        <v>1.0995635684646257</v>
      </c>
      <c r="M21" s="9"/>
      <c r="N21" s="10"/>
    </row>
    <row r="22" spans="1:14">
      <c r="D22" s="36" t="s">
        <v>49</v>
      </c>
    </row>
    <row r="23" spans="1:14" ht="31.5">
      <c r="B23" s="2" t="s">
        <v>24</v>
      </c>
      <c r="C23" s="14">
        <v>565</v>
      </c>
      <c r="D23" s="37"/>
      <c r="I23" s="13"/>
    </row>
    <row r="24" spans="1:14" ht="15.75">
      <c r="B24" s="2" t="s">
        <v>25</v>
      </c>
      <c r="C24" s="14">
        <v>10681.8</v>
      </c>
      <c r="D24" s="38">
        <v>1587</v>
      </c>
      <c r="F24" s="38"/>
    </row>
    <row r="25" spans="1:14" ht="18.75">
      <c r="B25" s="3"/>
      <c r="C25" s="18"/>
      <c r="D25" s="18"/>
      <c r="E25" s="25"/>
      <c r="F25" s="18"/>
      <c r="G25" s="3"/>
    </row>
    <row r="26" spans="1:14" ht="18.75">
      <c r="B26" s="5"/>
      <c r="C26" s="18"/>
      <c r="D26" s="18"/>
      <c r="E26" s="25"/>
      <c r="F26" s="18"/>
      <c r="G26" s="3"/>
    </row>
  </sheetData>
  <mergeCells count="16">
    <mergeCell ref="B1:J1"/>
    <mergeCell ref="B2:J2"/>
    <mergeCell ref="B3:K3"/>
    <mergeCell ref="A6:A8"/>
    <mergeCell ref="E6:E8"/>
    <mergeCell ref="A12:A13"/>
    <mergeCell ref="E12:E13"/>
    <mergeCell ref="A14:A15"/>
    <mergeCell ref="E14:E15"/>
    <mergeCell ref="A9:A11"/>
    <mergeCell ref="E9:E10"/>
    <mergeCell ref="A21:B21"/>
    <mergeCell ref="A16:A18"/>
    <mergeCell ref="E16:E17"/>
    <mergeCell ref="A19:A20"/>
    <mergeCell ref="E19:E20"/>
  </mergeCells>
  <pageMargins left="0.25" right="0.25" top="0.75" bottom="0.75" header="0.3" footer="0.3"/>
  <pageSetup paperSize="9" scale="5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7"/>
  <sheetViews>
    <sheetView zoomScale="70" zoomScaleNormal="70" workbookViewId="0">
      <selection activeCell="L7" sqref="L7:L22"/>
    </sheetView>
  </sheetViews>
  <sheetFormatPr defaultRowHeight="12.75"/>
  <cols>
    <col min="1" max="1" width="9.140625" style="1"/>
    <col min="2" max="2" width="79.42578125" style="1" customWidth="1"/>
    <col min="3" max="3" width="17.85546875" style="19" customWidth="1"/>
    <col min="4" max="5" width="16.42578125" style="19" customWidth="1"/>
    <col min="6" max="6" width="26.140625" style="19" customWidth="1"/>
    <col min="7" max="7" width="17" style="1" customWidth="1"/>
    <col min="8" max="8" width="15.42578125" style="1" hidden="1" customWidth="1"/>
    <col min="9" max="9" width="20.7109375" style="1" customWidth="1"/>
    <col min="10" max="10" width="19.140625" style="1" customWidth="1"/>
    <col min="11" max="11" width="28.7109375" style="1" hidden="1" customWidth="1"/>
    <col min="12" max="12" width="18.7109375" style="1" customWidth="1"/>
    <col min="13" max="13" width="18.7109375" style="1" hidden="1" customWidth="1"/>
    <col min="14" max="14" width="21.7109375" style="1" hidden="1" customWidth="1"/>
    <col min="15" max="16384" width="9.140625" style="1"/>
  </cols>
  <sheetData>
    <row r="1" spans="1:14" ht="20.25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28"/>
      <c r="L1" s="20" t="s">
        <v>72</v>
      </c>
      <c r="M1" s="1" t="s">
        <v>39</v>
      </c>
    </row>
    <row r="2" spans="1:14" ht="20.25" customHeight="1">
      <c r="B2" s="76" t="s">
        <v>51</v>
      </c>
      <c r="C2" s="76"/>
      <c r="D2" s="76"/>
      <c r="E2" s="76"/>
      <c r="F2" s="76"/>
      <c r="G2" s="76"/>
      <c r="H2" s="76"/>
      <c r="I2" s="76"/>
      <c r="J2" s="76"/>
      <c r="K2" s="28"/>
    </row>
    <row r="3" spans="1:14" ht="39" customHeight="1">
      <c r="B3" s="87" t="s">
        <v>57</v>
      </c>
      <c r="C3" s="87"/>
      <c r="D3" s="87"/>
      <c r="E3" s="87"/>
      <c r="F3" s="87"/>
      <c r="G3" s="87"/>
      <c r="H3" s="87"/>
      <c r="I3" s="87"/>
      <c r="J3" s="87"/>
      <c r="K3" s="87"/>
      <c r="L3" s="12"/>
      <c r="M3" s="11"/>
    </row>
    <row r="4" spans="1:14" ht="39" customHeight="1">
      <c r="B4" s="77" t="s">
        <v>83</v>
      </c>
      <c r="C4" s="77"/>
      <c r="D4" s="77"/>
      <c r="E4" s="77"/>
      <c r="F4" s="77"/>
      <c r="G4" s="77"/>
      <c r="H4" s="77"/>
      <c r="I4" s="77"/>
      <c r="J4" s="77"/>
      <c r="K4" s="29"/>
      <c r="L4" s="12"/>
      <c r="M4" s="11"/>
    </row>
    <row r="5" spans="1:14" ht="163.5" customHeight="1">
      <c r="A5" s="6" t="s">
        <v>1</v>
      </c>
      <c r="B5" s="6" t="s">
        <v>2</v>
      </c>
      <c r="C5" s="6" t="s">
        <v>43</v>
      </c>
      <c r="D5" s="6" t="s">
        <v>44</v>
      </c>
      <c r="E5" s="6" t="s">
        <v>3</v>
      </c>
      <c r="F5" s="6" t="s">
        <v>45</v>
      </c>
      <c r="G5" s="6" t="s">
        <v>4</v>
      </c>
      <c r="H5" s="6" t="s">
        <v>36</v>
      </c>
      <c r="I5" s="6" t="s">
        <v>46</v>
      </c>
      <c r="J5" s="6" t="s">
        <v>47</v>
      </c>
      <c r="K5" s="6" t="s">
        <v>37</v>
      </c>
      <c r="L5" s="6" t="s">
        <v>48</v>
      </c>
      <c r="M5" s="6" t="s">
        <v>38</v>
      </c>
      <c r="N5" s="6" t="s">
        <v>40</v>
      </c>
    </row>
    <row r="6" spans="1:14" ht="18.75">
      <c r="A6" s="6">
        <v>1</v>
      </c>
      <c r="B6" s="6">
        <v>2</v>
      </c>
      <c r="C6" s="16">
        <v>3</v>
      </c>
      <c r="D6" s="16">
        <v>4</v>
      </c>
      <c r="E6" s="16">
        <v>5</v>
      </c>
      <c r="F6" s="16">
        <v>6</v>
      </c>
      <c r="G6" s="6">
        <v>7</v>
      </c>
      <c r="H6" s="6">
        <v>8</v>
      </c>
      <c r="I6" s="6">
        <v>8</v>
      </c>
      <c r="J6" s="6">
        <v>9</v>
      </c>
      <c r="K6" s="6">
        <v>11</v>
      </c>
      <c r="L6" s="6">
        <v>10</v>
      </c>
      <c r="M6" s="6"/>
      <c r="N6" s="10"/>
    </row>
    <row r="7" spans="1:14" ht="37.5">
      <c r="A7" s="71">
        <v>1</v>
      </c>
      <c r="B7" s="4" t="s">
        <v>5</v>
      </c>
      <c r="C7" s="15">
        <v>61.34</v>
      </c>
      <c r="D7" s="44">
        <f>ROUND(C7*1.04,2)</f>
        <v>63.79</v>
      </c>
      <c r="E7" s="74" t="s">
        <v>6</v>
      </c>
      <c r="F7" s="16">
        <v>0</v>
      </c>
      <c r="G7" s="6" t="s">
        <v>31</v>
      </c>
      <c r="H7" s="6"/>
      <c r="I7" s="63">
        <f>C7*F7*$C$24</f>
        <v>0</v>
      </c>
      <c r="J7" s="63">
        <f>D7*F7*$C$23</f>
        <v>0</v>
      </c>
      <c r="K7" s="21"/>
      <c r="L7" s="62" t="e">
        <f>J7/I7</f>
        <v>#DIV/0!</v>
      </c>
      <c r="M7" s="21"/>
      <c r="N7" s="10"/>
    </row>
    <row r="8" spans="1:14" ht="18.75">
      <c r="A8" s="72"/>
      <c r="B8" s="4" t="s">
        <v>8</v>
      </c>
      <c r="C8" s="15">
        <v>61.34</v>
      </c>
      <c r="D8" s="44">
        <f>D7</f>
        <v>63.79</v>
      </c>
      <c r="E8" s="78"/>
      <c r="F8" s="31">
        <v>4.5138877192982463</v>
      </c>
      <c r="G8" s="6" t="s">
        <v>32</v>
      </c>
      <c r="H8" s="6" t="s">
        <v>7</v>
      </c>
      <c r="I8" s="63">
        <f>C8*$F$8*C24</f>
        <v>276.88187270175445</v>
      </c>
      <c r="J8" s="63">
        <f>D8*$F$8*C24</f>
        <v>287.94089761403512</v>
      </c>
      <c r="K8" s="22"/>
      <c r="L8" s="62">
        <f t="shared" ref="L8:L22" si="0">J8/I8</f>
        <v>1.0399413107270947</v>
      </c>
      <c r="M8" s="22"/>
      <c r="N8" s="10"/>
    </row>
    <row r="9" spans="1:14" ht="18.75">
      <c r="A9" s="73"/>
      <c r="B9" s="4" t="s">
        <v>28</v>
      </c>
      <c r="C9" s="15">
        <v>61.34</v>
      </c>
      <c r="D9" s="44">
        <f>D7</f>
        <v>63.79</v>
      </c>
      <c r="E9" s="75"/>
      <c r="F9" s="16">
        <v>3.2000000000000001E-2</v>
      </c>
      <c r="G9" s="6"/>
      <c r="H9" s="6"/>
      <c r="I9" s="67">
        <f>C9*$F$9*$D$25/$E$25*$C$25</f>
        <v>6.2938479384711981</v>
      </c>
      <c r="J9" s="67">
        <f>D9*$F$9*$D$25/$E$25*$C$25</f>
        <v>6.5452324746507617</v>
      </c>
      <c r="K9" s="7"/>
      <c r="L9" s="62">
        <f t="shared" si="0"/>
        <v>1.0399413107270949</v>
      </c>
      <c r="M9" s="7"/>
      <c r="N9" s="10"/>
    </row>
    <row r="10" spans="1:14" ht="18.75">
      <c r="A10" s="71">
        <v>2</v>
      </c>
      <c r="B10" s="4" t="s">
        <v>9</v>
      </c>
      <c r="C10" s="16">
        <v>117.78</v>
      </c>
      <c r="D10" s="44">
        <f>ROUND(0.0523511*D15+D7,2)</f>
        <v>131.52000000000001</v>
      </c>
      <c r="E10" s="74" t="s">
        <v>6</v>
      </c>
      <c r="F10" s="16">
        <v>0</v>
      </c>
      <c r="G10" s="6" t="s">
        <v>31</v>
      </c>
      <c r="H10" s="6"/>
      <c r="I10" s="63">
        <f>C10*F10*$C$24</f>
        <v>0</v>
      </c>
      <c r="J10" s="63">
        <f t="shared" ref="J10:J21" si="1">D10*F10*$C$23</f>
        <v>0</v>
      </c>
      <c r="K10" s="21"/>
      <c r="L10" s="62" t="e">
        <f t="shared" si="0"/>
        <v>#DIV/0!</v>
      </c>
      <c r="M10" s="21"/>
      <c r="N10" s="10"/>
    </row>
    <row r="11" spans="1:14" ht="18.75">
      <c r="A11" s="72"/>
      <c r="B11" s="4" t="s">
        <v>10</v>
      </c>
      <c r="C11" s="16">
        <v>117.78</v>
      </c>
      <c r="D11" s="44">
        <f>D10</f>
        <v>131.52000000000001</v>
      </c>
      <c r="E11" s="75"/>
      <c r="F11" s="31">
        <v>2.7866180415972059</v>
      </c>
      <c r="G11" s="6" t="s">
        <v>32</v>
      </c>
      <c r="H11" s="6" t="s">
        <v>7</v>
      </c>
      <c r="I11" s="63">
        <f>C11*$F$11*C24</f>
        <v>328.20787293931892</v>
      </c>
      <c r="J11" s="63">
        <f>D11*$F$11*C24</f>
        <v>366.49600483086454</v>
      </c>
      <c r="K11" s="22"/>
      <c r="L11" s="62">
        <f t="shared" si="0"/>
        <v>1.1166581762608252</v>
      </c>
      <c r="M11" s="22"/>
      <c r="N11" s="10"/>
    </row>
    <row r="12" spans="1:14" ht="18.75">
      <c r="A12" s="73"/>
      <c r="B12" s="4" t="s">
        <v>29</v>
      </c>
      <c r="C12" s="16">
        <v>117.78</v>
      </c>
      <c r="D12" s="44">
        <f>D11</f>
        <v>131.52000000000001</v>
      </c>
      <c r="E12" s="30"/>
      <c r="F12" s="16">
        <v>3.2000000000000001E-2</v>
      </c>
      <c r="G12" s="6"/>
      <c r="H12" s="6"/>
      <c r="I12" s="67">
        <f>C12*$F$12*$D$25/$E$25*$C$25</f>
        <v>12.084926804583271</v>
      </c>
      <c r="J12" s="67">
        <f>D12*$F$12*$D$25/$E$25*$C$25</f>
        <v>13.494732325851517</v>
      </c>
      <c r="K12" s="22"/>
      <c r="L12" s="62">
        <f t="shared" si="0"/>
        <v>1.1166581762608252</v>
      </c>
      <c r="M12" s="22"/>
      <c r="N12" s="10"/>
    </row>
    <row r="13" spans="1:14" ht="18.75">
      <c r="A13" s="71">
        <v>3</v>
      </c>
      <c r="B13" s="4" t="s">
        <v>11</v>
      </c>
      <c r="C13" s="15">
        <v>67.680000000000007</v>
      </c>
      <c r="D13" s="44">
        <f>ROUND(C13*1.04,2)</f>
        <v>70.39</v>
      </c>
      <c r="E13" s="74" t="s">
        <v>6</v>
      </c>
      <c r="F13" s="16">
        <v>0</v>
      </c>
      <c r="G13" s="6" t="s">
        <v>31</v>
      </c>
      <c r="H13" s="6"/>
      <c r="I13" s="63">
        <f>C13*F13*$C$24</f>
        <v>0</v>
      </c>
      <c r="J13" s="63">
        <f t="shared" si="1"/>
        <v>0</v>
      </c>
      <c r="K13" s="21"/>
      <c r="L13" s="62" t="e">
        <f t="shared" si="0"/>
        <v>#DIV/0!</v>
      </c>
      <c r="M13" s="21"/>
      <c r="N13" s="10"/>
    </row>
    <row r="14" spans="1:14" ht="18.75">
      <c r="A14" s="73"/>
      <c r="B14" s="4" t="s">
        <v>12</v>
      </c>
      <c r="C14" s="15">
        <v>67.680000000000007</v>
      </c>
      <c r="D14" s="44">
        <f>D13</f>
        <v>70.39</v>
      </c>
      <c r="E14" s="75"/>
      <c r="F14" s="31">
        <f>F8+F11</f>
        <v>7.3005057608954527</v>
      </c>
      <c r="G14" s="6" t="s">
        <v>32</v>
      </c>
      <c r="H14" s="6" t="s">
        <v>7</v>
      </c>
      <c r="I14" s="63">
        <f>C14*$F$14</f>
        <v>494.09822989740428</v>
      </c>
      <c r="J14" s="63">
        <f>D14*$F$14</f>
        <v>513.88260050943097</v>
      </c>
      <c r="K14" s="22"/>
      <c r="L14" s="62">
        <f t="shared" si="0"/>
        <v>1.0400413711583925</v>
      </c>
      <c r="M14" s="22"/>
      <c r="N14" s="10"/>
    </row>
    <row r="15" spans="1:14" ht="37.5">
      <c r="A15" s="71">
        <v>4</v>
      </c>
      <c r="B15" s="4" t="s">
        <v>13</v>
      </c>
      <c r="C15" s="15">
        <v>1078.17</v>
      </c>
      <c r="D15" s="44">
        <f>ROUND(C15*1.2,2)</f>
        <v>1293.8</v>
      </c>
      <c r="E15" s="74" t="s">
        <v>14</v>
      </c>
      <c r="F15" s="16">
        <v>0</v>
      </c>
      <c r="G15" s="6" t="s">
        <v>33</v>
      </c>
      <c r="H15" s="6"/>
      <c r="I15" s="63">
        <f>C15*F15*$C$24</f>
        <v>0</v>
      </c>
      <c r="J15" s="63">
        <f>D15*F15*$C$24</f>
        <v>0</v>
      </c>
      <c r="K15" s="21"/>
      <c r="L15" s="62" t="e">
        <f t="shared" si="0"/>
        <v>#DIV/0!</v>
      </c>
      <c r="M15" s="21"/>
      <c r="N15" s="10"/>
    </row>
    <row r="16" spans="1:14" ht="18.75">
      <c r="A16" s="73"/>
      <c r="B16" s="4" t="s">
        <v>15</v>
      </c>
      <c r="C16" s="15">
        <v>1078.17</v>
      </c>
      <c r="D16" s="44">
        <f>D15</f>
        <v>1293.8</v>
      </c>
      <c r="E16" s="75"/>
      <c r="F16" s="31">
        <v>1.6E-2</v>
      </c>
      <c r="G16" s="6" t="s">
        <v>26</v>
      </c>
      <c r="H16" s="6" t="s">
        <v>7</v>
      </c>
      <c r="I16" s="63">
        <f>C16*$F$16*$C$25</f>
        <v>1211.0005440000002</v>
      </c>
      <c r="J16" s="63">
        <f>D16*$F$16*$C$25</f>
        <v>1453.1961600000002</v>
      </c>
      <c r="K16" s="22"/>
      <c r="L16" s="62">
        <f t="shared" si="0"/>
        <v>1.1999962900099241</v>
      </c>
      <c r="M16" s="22"/>
      <c r="N16" s="10"/>
    </row>
    <row r="17" spans="1:14" ht="18.75">
      <c r="A17" s="71">
        <v>5</v>
      </c>
      <c r="B17" s="4" t="s">
        <v>16</v>
      </c>
      <c r="C17" s="16">
        <v>2.68</v>
      </c>
      <c r="D17" s="44">
        <f>ROUND(C17*1.05,2)</f>
        <v>2.81</v>
      </c>
      <c r="E17" s="74" t="s">
        <v>17</v>
      </c>
      <c r="F17" s="57">
        <v>87</v>
      </c>
      <c r="G17" s="6" t="s">
        <v>18</v>
      </c>
      <c r="H17" s="6"/>
      <c r="I17" s="63">
        <f>C17*F17*$C$24</f>
        <v>233.16000000000003</v>
      </c>
      <c r="J17" s="63">
        <f>D17*F17*$C$24</f>
        <v>244.47</v>
      </c>
      <c r="K17" s="21"/>
      <c r="L17" s="62">
        <f t="shared" si="0"/>
        <v>1.0485074626865671</v>
      </c>
      <c r="M17" s="21"/>
      <c r="N17" s="10"/>
    </row>
    <row r="18" spans="1:14" ht="18.75">
      <c r="A18" s="72"/>
      <c r="B18" s="4" t="s">
        <v>19</v>
      </c>
      <c r="C18" s="57">
        <v>0</v>
      </c>
      <c r="D18" s="44">
        <f>ROUND(C18*1.05,2)</f>
        <v>0</v>
      </c>
      <c r="E18" s="75"/>
      <c r="F18" s="57">
        <v>0</v>
      </c>
      <c r="G18" s="6" t="s">
        <v>27</v>
      </c>
      <c r="H18" s="6" t="s">
        <v>7</v>
      </c>
      <c r="I18" s="63">
        <f t="shared" ref="I18:I19" si="2">C18*F18*$C$23</f>
        <v>0</v>
      </c>
      <c r="J18" s="63">
        <f t="shared" si="1"/>
        <v>0</v>
      </c>
      <c r="K18" s="22"/>
      <c r="L18" s="62" t="e">
        <f t="shared" si="0"/>
        <v>#DIV/0!</v>
      </c>
      <c r="M18" s="22"/>
      <c r="N18" s="10"/>
    </row>
    <row r="19" spans="1:14" ht="18.75">
      <c r="A19" s="73"/>
      <c r="B19" s="4" t="s">
        <v>30</v>
      </c>
      <c r="C19" s="57">
        <v>0</v>
      </c>
      <c r="D19" s="59">
        <v>0</v>
      </c>
      <c r="E19" s="58"/>
      <c r="F19" s="57">
        <v>0</v>
      </c>
      <c r="G19" s="6"/>
      <c r="H19" s="6"/>
      <c r="I19" s="63">
        <f t="shared" si="2"/>
        <v>0</v>
      </c>
      <c r="J19" s="63">
        <f t="shared" si="1"/>
        <v>0</v>
      </c>
      <c r="K19" s="7"/>
      <c r="L19" s="62" t="e">
        <f t="shared" si="0"/>
        <v>#DIV/0!</v>
      </c>
      <c r="M19" s="7"/>
      <c r="N19" s="10"/>
    </row>
    <row r="20" spans="1:14" ht="37.5">
      <c r="A20" s="71">
        <v>6</v>
      </c>
      <c r="B20" s="4" t="s">
        <v>20</v>
      </c>
      <c r="C20" s="44">
        <v>5.5174700000000003</v>
      </c>
      <c r="D20" s="60">
        <f>ROUND(C20*1.034,5)</f>
        <v>5.7050599999999996</v>
      </c>
      <c r="E20" s="74" t="s">
        <v>21</v>
      </c>
      <c r="F20" s="57">
        <v>13.6</v>
      </c>
      <c r="G20" s="6" t="s">
        <v>34</v>
      </c>
      <c r="H20" s="6"/>
      <c r="I20" s="63">
        <f>C20*F20*$C$24</f>
        <v>75.037592000000004</v>
      </c>
      <c r="J20" s="63">
        <f>D20*F20*$C$24</f>
        <v>77.588815999999994</v>
      </c>
      <c r="K20" s="21"/>
      <c r="L20" s="62">
        <f t="shared" si="0"/>
        <v>1.0339992786548906</v>
      </c>
      <c r="M20" s="21"/>
      <c r="N20" s="10"/>
    </row>
    <row r="21" spans="1:14" ht="37.5">
      <c r="A21" s="73"/>
      <c r="B21" s="4" t="s">
        <v>22</v>
      </c>
      <c r="C21" s="57">
        <v>0</v>
      </c>
      <c r="D21" s="59">
        <v>0</v>
      </c>
      <c r="E21" s="75"/>
      <c r="F21" s="57">
        <v>0</v>
      </c>
      <c r="G21" s="6" t="s">
        <v>35</v>
      </c>
      <c r="H21" s="6"/>
      <c r="I21" s="63">
        <f>C21*F21*$C$23</f>
        <v>0</v>
      </c>
      <c r="J21" s="63">
        <f t="shared" si="1"/>
        <v>0</v>
      </c>
      <c r="K21" s="22"/>
      <c r="L21" s="62" t="e">
        <f t="shared" si="0"/>
        <v>#DIV/0!</v>
      </c>
      <c r="M21" s="22"/>
      <c r="N21" s="10"/>
    </row>
    <row r="22" spans="1:14" ht="33.75" customHeight="1">
      <c r="A22" s="69" t="s">
        <v>23</v>
      </c>
      <c r="B22" s="70"/>
      <c r="C22" s="16">
        <v>0</v>
      </c>
      <c r="D22" s="59">
        <v>0</v>
      </c>
      <c r="E22" s="16">
        <v>0</v>
      </c>
      <c r="F22" s="16">
        <v>0</v>
      </c>
      <c r="G22" s="16">
        <v>0</v>
      </c>
      <c r="H22" s="8" t="s">
        <v>7</v>
      </c>
      <c r="I22" s="68">
        <f>I8+I9+I11+I12+I14+I16+I17+I20</f>
        <v>2636.7648862815327</v>
      </c>
      <c r="J22" s="68">
        <f>J8+J9+J11+J12+J14+J16+J17+J20</f>
        <v>2963.6144437548328</v>
      </c>
      <c r="K22" s="9"/>
      <c r="L22" s="62">
        <f t="shared" si="0"/>
        <v>1.1239585520778972</v>
      </c>
      <c r="M22" s="9"/>
      <c r="N22" s="10"/>
    </row>
    <row r="23" spans="1:14">
      <c r="D23" s="36" t="s">
        <v>49</v>
      </c>
      <c r="E23" s="36" t="s">
        <v>53</v>
      </c>
    </row>
    <row r="24" spans="1:14" ht="31.5">
      <c r="B24" s="2" t="s">
        <v>41</v>
      </c>
      <c r="C24" s="14">
        <v>1</v>
      </c>
      <c r="I24" s="13"/>
    </row>
    <row r="25" spans="1:14" ht="15.75">
      <c r="B25" s="2" t="s">
        <v>42</v>
      </c>
      <c r="C25" s="39">
        <v>70.2</v>
      </c>
      <c r="D25" s="40">
        <v>58.2</v>
      </c>
      <c r="E25" s="40">
        <v>1274.2</v>
      </c>
    </row>
    <row r="26" spans="1:14" ht="18.75">
      <c r="B26" s="3"/>
      <c r="C26" s="18"/>
      <c r="D26" s="18"/>
      <c r="E26" s="25"/>
      <c r="F26" s="18"/>
      <c r="G26" s="3"/>
    </row>
    <row r="27" spans="1:14" ht="18.75">
      <c r="B27" s="5"/>
      <c r="C27" s="18"/>
      <c r="D27" s="18"/>
      <c r="E27" s="25"/>
      <c r="F27" s="18"/>
      <c r="G27" s="3"/>
    </row>
  </sheetData>
  <mergeCells count="17">
    <mergeCell ref="A10:A12"/>
    <mergeCell ref="E10:E11"/>
    <mergeCell ref="A13:A14"/>
    <mergeCell ref="E13:E14"/>
    <mergeCell ref="B1:J1"/>
    <mergeCell ref="B2:J2"/>
    <mergeCell ref="B3:K3"/>
    <mergeCell ref="B4:J4"/>
    <mergeCell ref="A7:A9"/>
    <mergeCell ref="E7:E9"/>
    <mergeCell ref="A22:B22"/>
    <mergeCell ref="A15:A16"/>
    <mergeCell ref="E15:E16"/>
    <mergeCell ref="A17:A19"/>
    <mergeCell ref="E17:E18"/>
    <mergeCell ref="A20:A21"/>
    <mergeCell ref="E20:E21"/>
  </mergeCells>
  <pageMargins left="0.19685039370078741" right="0.31496062992125984" top="0.74803149606299213" bottom="0.15748031496062992" header="0.31496062992125984" footer="0.31496062992125984"/>
  <pageSetup paperSize="9" scale="5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6"/>
  <sheetViews>
    <sheetView zoomScale="70" zoomScaleNormal="70" workbookViewId="0">
      <selection activeCell="L6" sqref="L6:L21"/>
    </sheetView>
  </sheetViews>
  <sheetFormatPr defaultRowHeight="12.75"/>
  <cols>
    <col min="1" max="1" width="9.140625" style="1"/>
    <col min="2" max="2" width="79.42578125" style="1" customWidth="1"/>
    <col min="3" max="3" width="17.85546875" style="19" customWidth="1"/>
    <col min="4" max="5" width="16.42578125" style="19" customWidth="1"/>
    <col min="6" max="6" width="26.140625" style="19" customWidth="1"/>
    <col min="7" max="7" width="17" style="1" customWidth="1"/>
    <col min="8" max="8" width="15.42578125" style="1" hidden="1" customWidth="1"/>
    <col min="9" max="9" width="20.7109375" style="1" customWidth="1"/>
    <col min="10" max="10" width="19.140625" style="1" customWidth="1"/>
    <col min="11" max="11" width="28.7109375" style="1" hidden="1" customWidth="1"/>
    <col min="12" max="12" width="18.7109375" style="1" customWidth="1"/>
    <col min="13" max="13" width="18.7109375" style="1" hidden="1" customWidth="1"/>
    <col min="14" max="14" width="21.7109375" style="1" hidden="1" customWidth="1"/>
    <col min="15" max="16384" width="9.140625" style="1"/>
  </cols>
  <sheetData>
    <row r="1" spans="1:14" ht="20.25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28"/>
      <c r="L1" s="20" t="s">
        <v>73</v>
      </c>
      <c r="M1" s="1" t="s">
        <v>39</v>
      </c>
    </row>
    <row r="2" spans="1:14" ht="20.25" customHeight="1">
      <c r="B2" s="76" t="s">
        <v>51</v>
      </c>
      <c r="C2" s="76"/>
      <c r="D2" s="76"/>
      <c r="E2" s="76"/>
      <c r="F2" s="76"/>
      <c r="G2" s="76"/>
      <c r="H2" s="76"/>
      <c r="I2" s="76"/>
      <c r="J2" s="76"/>
      <c r="K2" s="28"/>
    </row>
    <row r="3" spans="1:14" ht="39" customHeight="1">
      <c r="B3" s="77" t="s">
        <v>58</v>
      </c>
      <c r="C3" s="77"/>
      <c r="D3" s="77"/>
      <c r="E3" s="77"/>
      <c r="F3" s="77"/>
      <c r="G3" s="77"/>
      <c r="H3" s="77"/>
      <c r="I3" s="77"/>
      <c r="J3" s="77"/>
      <c r="K3" s="77"/>
      <c r="L3" s="12"/>
      <c r="M3" s="11"/>
    </row>
    <row r="4" spans="1:14" ht="163.5" customHeight="1">
      <c r="A4" s="6" t="s">
        <v>1</v>
      </c>
      <c r="B4" s="6" t="s">
        <v>2</v>
      </c>
      <c r="C4" s="6" t="s">
        <v>43</v>
      </c>
      <c r="D4" s="6" t="s">
        <v>44</v>
      </c>
      <c r="E4" s="6" t="s">
        <v>3</v>
      </c>
      <c r="F4" s="6" t="s">
        <v>45</v>
      </c>
      <c r="G4" s="6" t="s">
        <v>4</v>
      </c>
      <c r="H4" s="6" t="s">
        <v>36</v>
      </c>
      <c r="I4" s="6" t="s">
        <v>46</v>
      </c>
      <c r="J4" s="6" t="s">
        <v>47</v>
      </c>
      <c r="K4" s="6" t="s">
        <v>37</v>
      </c>
      <c r="L4" s="6" t="s">
        <v>48</v>
      </c>
      <c r="M4" s="6" t="s">
        <v>38</v>
      </c>
      <c r="N4" s="6" t="s">
        <v>40</v>
      </c>
    </row>
    <row r="5" spans="1:14" ht="18.75">
      <c r="A5" s="6">
        <v>1</v>
      </c>
      <c r="B5" s="6">
        <v>2</v>
      </c>
      <c r="C5" s="16">
        <v>3</v>
      </c>
      <c r="D5" s="16">
        <v>4</v>
      </c>
      <c r="E5" s="16">
        <v>5</v>
      </c>
      <c r="F5" s="16">
        <v>6</v>
      </c>
      <c r="G5" s="6">
        <v>7</v>
      </c>
      <c r="H5" s="6">
        <v>8</v>
      </c>
      <c r="I5" s="6">
        <v>8</v>
      </c>
      <c r="J5" s="6">
        <v>9</v>
      </c>
      <c r="K5" s="6">
        <v>11</v>
      </c>
      <c r="L5" s="6">
        <v>10</v>
      </c>
      <c r="M5" s="6"/>
      <c r="N5" s="10"/>
    </row>
    <row r="6" spans="1:14" ht="37.5">
      <c r="A6" s="71">
        <v>1</v>
      </c>
      <c r="B6" s="4" t="s">
        <v>5</v>
      </c>
      <c r="C6" s="15">
        <v>61.34</v>
      </c>
      <c r="D6" s="44">
        <f>ROUND(C6*1.04,2)</f>
        <v>63.79</v>
      </c>
      <c r="E6" s="74" t="s">
        <v>6</v>
      </c>
      <c r="F6" s="16">
        <v>0</v>
      </c>
      <c r="G6" s="6" t="s">
        <v>31</v>
      </c>
      <c r="H6" s="6"/>
      <c r="I6" s="63">
        <f t="shared" ref="I6:I13" si="0">C6*F6*$C$23</f>
        <v>0</v>
      </c>
      <c r="J6" s="63">
        <f>D6*F6*$C$23</f>
        <v>0</v>
      </c>
      <c r="K6" s="21"/>
      <c r="L6" s="62" t="e">
        <f>J6/I6</f>
        <v>#DIV/0!</v>
      </c>
      <c r="M6" s="21"/>
      <c r="N6" s="10"/>
    </row>
    <row r="7" spans="1:14" ht="18.75">
      <c r="A7" s="72"/>
      <c r="B7" s="4" t="s">
        <v>8</v>
      </c>
      <c r="C7" s="15">
        <v>61.34</v>
      </c>
      <c r="D7" s="44">
        <f>D6</f>
        <v>63.79</v>
      </c>
      <c r="E7" s="78"/>
      <c r="F7" s="31">
        <v>6.1470000000000002</v>
      </c>
      <c r="G7" s="6" t="s">
        <v>32</v>
      </c>
      <c r="H7" s="6" t="s">
        <v>7</v>
      </c>
      <c r="I7" s="63">
        <f>C7*F7*$C$23</f>
        <v>34689.242160000002</v>
      </c>
      <c r="J7" s="63">
        <f t="shared" ref="J7:J20" si="1">D7*F7*$C$23</f>
        <v>36074.775960000006</v>
      </c>
      <c r="K7" s="22"/>
      <c r="L7" s="62">
        <f t="shared" ref="L7:L21" si="2">J7/I7</f>
        <v>1.0399413107270949</v>
      </c>
      <c r="M7" s="22"/>
      <c r="N7" s="10"/>
    </row>
    <row r="8" spans="1:14" ht="18.75">
      <c r="A8" s="73"/>
      <c r="B8" s="4" t="s">
        <v>28</v>
      </c>
      <c r="C8" s="15">
        <v>61.34</v>
      </c>
      <c r="D8" s="44">
        <f>D6</f>
        <v>63.79</v>
      </c>
      <c r="E8" s="75"/>
      <c r="F8" s="31">
        <v>3.2000000000000001E-2</v>
      </c>
      <c r="G8" s="6"/>
      <c r="H8" s="6"/>
      <c r="I8" s="63">
        <f>C8*$F$8*$D$24</f>
        <v>245.36</v>
      </c>
      <c r="J8" s="63">
        <f>D8*$F$8*$D$24</f>
        <v>255.16</v>
      </c>
      <c r="K8" s="7"/>
      <c r="L8" s="62">
        <f t="shared" si="2"/>
        <v>1.0399413107270947</v>
      </c>
      <c r="M8" s="7"/>
      <c r="N8" s="10"/>
    </row>
    <row r="9" spans="1:14" ht="18.75">
      <c r="A9" s="71">
        <v>2</v>
      </c>
      <c r="B9" s="4" t="s">
        <v>9</v>
      </c>
      <c r="C9" s="16">
        <v>117.78</v>
      </c>
      <c r="D9" s="44">
        <f>ROUND(0.0523511*D14+D6,2)</f>
        <v>131.52000000000001</v>
      </c>
      <c r="E9" s="74" t="s">
        <v>6</v>
      </c>
      <c r="F9" s="16">
        <v>0</v>
      </c>
      <c r="G9" s="6" t="s">
        <v>31</v>
      </c>
      <c r="H9" s="6"/>
      <c r="I9" s="63">
        <f t="shared" si="0"/>
        <v>0</v>
      </c>
      <c r="J9" s="63">
        <f t="shared" si="1"/>
        <v>0</v>
      </c>
      <c r="K9" s="21"/>
      <c r="L9" s="62" t="e">
        <f t="shared" si="2"/>
        <v>#DIV/0!</v>
      </c>
      <c r="M9" s="21"/>
      <c r="N9" s="10"/>
    </row>
    <row r="10" spans="1:14" ht="18.75">
      <c r="A10" s="72"/>
      <c r="B10" s="4" t="s">
        <v>10</v>
      </c>
      <c r="C10" s="16">
        <v>117.78</v>
      </c>
      <c r="D10" s="44">
        <f>D9</f>
        <v>131.52000000000001</v>
      </c>
      <c r="E10" s="75"/>
      <c r="F10" s="31">
        <v>2.2749999999999999</v>
      </c>
      <c r="G10" s="6" t="s">
        <v>32</v>
      </c>
      <c r="H10" s="6" t="s">
        <v>7</v>
      </c>
      <c r="I10" s="63">
        <f t="shared" si="0"/>
        <v>24651.353999999999</v>
      </c>
      <c r="J10" s="63">
        <f t="shared" si="1"/>
        <v>27527.136000000002</v>
      </c>
      <c r="K10" s="22"/>
      <c r="L10" s="62">
        <f t="shared" si="2"/>
        <v>1.1166581762608254</v>
      </c>
      <c r="M10" s="22"/>
      <c r="N10" s="10"/>
    </row>
    <row r="11" spans="1:14" ht="18.75">
      <c r="A11" s="73"/>
      <c r="B11" s="4" t="s">
        <v>29</v>
      </c>
      <c r="C11" s="16">
        <v>117.78</v>
      </c>
      <c r="D11" s="44">
        <f>D10</f>
        <v>131.52000000000001</v>
      </c>
      <c r="E11" s="30"/>
      <c r="F11" s="31">
        <v>3.2000000000000001E-2</v>
      </c>
      <c r="G11" s="6"/>
      <c r="H11" s="6"/>
      <c r="I11" s="63">
        <f>C11*$F$11*$D$24</f>
        <v>471.12000000000006</v>
      </c>
      <c r="J11" s="63">
        <f>D11*$F$11*$D$24</f>
        <v>526.08000000000015</v>
      </c>
      <c r="K11" s="22"/>
      <c r="L11" s="62">
        <f t="shared" si="2"/>
        <v>1.1166581762608254</v>
      </c>
      <c r="M11" s="22"/>
      <c r="N11" s="10"/>
    </row>
    <row r="12" spans="1:14" ht="18.75">
      <c r="A12" s="71">
        <v>3</v>
      </c>
      <c r="B12" s="4" t="s">
        <v>11</v>
      </c>
      <c r="C12" s="15">
        <v>67.680000000000007</v>
      </c>
      <c r="D12" s="44">
        <f>ROUND(C12*1.04,2)</f>
        <v>70.39</v>
      </c>
      <c r="E12" s="74" t="s">
        <v>6</v>
      </c>
      <c r="F12" s="16">
        <v>0</v>
      </c>
      <c r="G12" s="6" t="s">
        <v>31</v>
      </c>
      <c r="H12" s="6"/>
      <c r="I12" s="63">
        <f t="shared" si="0"/>
        <v>0</v>
      </c>
      <c r="J12" s="63">
        <f t="shared" si="1"/>
        <v>0</v>
      </c>
      <c r="K12" s="21"/>
      <c r="L12" s="62" t="e">
        <f t="shared" si="2"/>
        <v>#DIV/0!</v>
      </c>
      <c r="M12" s="21"/>
      <c r="N12" s="10"/>
    </row>
    <row r="13" spans="1:14" ht="18.75">
      <c r="A13" s="73"/>
      <c r="B13" s="4" t="s">
        <v>12</v>
      </c>
      <c r="C13" s="15">
        <v>67.680000000000007</v>
      </c>
      <c r="D13" s="44">
        <f>D12</f>
        <v>70.39</v>
      </c>
      <c r="E13" s="75"/>
      <c r="F13" s="31">
        <f>F7+F10</f>
        <v>8.4220000000000006</v>
      </c>
      <c r="G13" s="6" t="s">
        <v>32</v>
      </c>
      <c r="H13" s="6" t="s">
        <v>7</v>
      </c>
      <c r="I13" s="63">
        <f t="shared" si="0"/>
        <v>52440.08832000001</v>
      </c>
      <c r="J13" s="63">
        <f t="shared" si="1"/>
        <v>54539.86136000001</v>
      </c>
      <c r="K13" s="22"/>
      <c r="L13" s="62">
        <f t="shared" si="2"/>
        <v>1.0400413711583925</v>
      </c>
      <c r="M13" s="22"/>
      <c r="N13" s="10"/>
    </row>
    <row r="14" spans="1:14" ht="37.5">
      <c r="A14" s="71">
        <v>4</v>
      </c>
      <c r="B14" s="4" t="s">
        <v>13</v>
      </c>
      <c r="C14" s="15">
        <v>1078.17</v>
      </c>
      <c r="D14" s="44">
        <f>ROUND(C14*1.2,2)</f>
        <v>1293.8</v>
      </c>
      <c r="E14" s="74" t="s">
        <v>14</v>
      </c>
      <c r="F14" s="16">
        <v>1.4E-2</v>
      </c>
      <c r="G14" s="6" t="s">
        <v>33</v>
      </c>
      <c r="H14" s="6"/>
      <c r="I14" s="63">
        <f>C14*F14*$C$24</f>
        <v>33749.524242000007</v>
      </c>
      <c r="J14" s="63">
        <f>D14*F14*$C$24</f>
        <v>40499.303879999999</v>
      </c>
      <c r="K14" s="21"/>
      <c r="L14" s="62">
        <f t="shared" si="2"/>
        <v>1.1999962900099239</v>
      </c>
      <c r="M14" s="21"/>
      <c r="N14" s="10"/>
    </row>
    <row r="15" spans="1:14" ht="18.75">
      <c r="A15" s="73"/>
      <c r="B15" s="4" t="s">
        <v>15</v>
      </c>
      <c r="C15" s="15">
        <v>1078.17</v>
      </c>
      <c r="D15" s="44">
        <f>D14</f>
        <v>1293.8</v>
      </c>
      <c r="E15" s="75"/>
      <c r="F15" s="16">
        <v>0</v>
      </c>
      <c r="G15" s="6" t="s">
        <v>26</v>
      </c>
      <c r="H15" s="6" t="s">
        <v>7</v>
      </c>
      <c r="I15" s="63">
        <f>C15*F15*$C$24</f>
        <v>0</v>
      </c>
      <c r="J15" s="63">
        <f>D15*F15*$C$24</f>
        <v>0</v>
      </c>
      <c r="K15" s="22"/>
      <c r="L15" s="62" t="e">
        <f t="shared" si="2"/>
        <v>#DIV/0!</v>
      </c>
      <c r="M15" s="22"/>
      <c r="N15" s="10"/>
    </row>
    <row r="16" spans="1:14" ht="18.75">
      <c r="A16" s="71">
        <v>5</v>
      </c>
      <c r="B16" s="4" t="s">
        <v>16</v>
      </c>
      <c r="C16" s="16">
        <v>2.68</v>
      </c>
      <c r="D16" s="44">
        <f>ROUND(C16*1.05,2)</f>
        <v>2.81</v>
      </c>
      <c r="E16" s="74" t="s">
        <v>17</v>
      </c>
      <c r="F16" s="57">
        <v>87</v>
      </c>
      <c r="G16" s="6" t="s">
        <v>18</v>
      </c>
      <c r="H16" s="6"/>
      <c r="I16" s="63">
        <f>C16*F16*$C$23</f>
        <v>21450.720000000001</v>
      </c>
      <c r="J16" s="63">
        <f t="shared" si="1"/>
        <v>22491.24</v>
      </c>
      <c r="K16" s="21"/>
      <c r="L16" s="62">
        <f t="shared" si="2"/>
        <v>1.0485074626865671</v>
      </c>
      <c r="M16" s="21"/>
      <c r="N16" s="10"/>
    </row>
    <row r="17" spans="1:14" ht="18.75">
      <c r="A17" s="72"/>
      <c r="B17" s="4" t="s">
        <v>19</v>
      </c>
      <c r="C17" s="57">
        <v>0</v>
      </c>
      <c r="D17" s="44">
        <f>ROUND(C17*1.05,2)</f>
        <v>0</v>
      </c>
      <c r="E17" s="75"/>
      <c r="F17" s="57">
        <v>0</v>
      </c>
      <c r="G17" s="6" t="s">
        <v>27</v>
      </c>
      <c r="H17" s="6" t="s">
        <v>7</v>
      </c>
      <c r="I17" s="63">
        <f t="shared" ref="I17:I18" si="3">C17*F17*$C$23</f>
        <v>0</v>
      </c>
      <c r="J17" s="63">
        <f t="shared" si="1"/>
        <v>0</v>
      </c>
      <c r="K17" s="22"/>
      <c r="L17" s="62" t="e">
        <f t="shared" si="2"/>
        <v>#DIV/0!</v>
      </c>
      <c r="M17" s="22"/>
      <c r="N17" s="10"/>
    </row>
    <row r="18" spans="1:14" ht="18.75">
      <c r="A18" s="73"/>
      <c r="B18" s="4" t="s">
        <v>30</v>
      </c>
      <c r="C18" s="57">
        <v>0</v>
      </c>
      <c r="D18" s="59">
        <v>0</v>
      </c>
      <c r="E18" s="58"/>
      <c r="F18" s="57">
        <v>0</v>
      </c>
      <c r="G18" s="6"/>
      <c r="H18" s="6"/>
      <c r="I18" s="63">
        <f t="shared" si="3"/>
        <v>0</v>
      </c>
      <c r="J18" s="63">
        <f t="shared" si="1"/>
        <v>0</v>
      </c>
      <c r="K18" s="7"/>
      <c r="L18" s="62" t="e">
        <f t="shared" si="2"/>
        <v>#DIV/0!</v>
      </c>
      <c r="M18" s="7"/>
      <c r="N18" s="10"/>
    </row>
    <row r="19" spans="1:14" ht="37.5">
      <c r="A19" s="71">
        <v>6</v>
      </c>
      <c r="B19" s="4" t="s">
        <v>20</v>
      </c>
      <c r="C19" s="44">
        <v>5.5174700000000003</v>
      </c>
      <c r="D19" s="60">
        <f>ROUND(C19*1.034,5)</f>
        <v>5.7050599999999996</v>
      </c>
      <c r="E19" s="74" t="s">
        <v>21</v>
      </c>
      <c r="F19" s="57">
        <v>13.6</v>
      </c>
      <c r="G19" s="6" t="s">
        <v>34</v>
      </c>
      <c r="H19" s="6"/>
      <c r="I19" s="63">
        <f>C19*F19*$C$23</f>
        <v>6903.4584640000003</v>
      </c>
      <c r="J19" s="63">
        <f t="shared" si="1"/>
        <v>7138.1710719999992</v>
      </c>
      <c r="K19" s="21"/>
      <c r="L19" s="62">
        <f t="shared" si="2"/>
        <v>1.0339992786548906</v>
      </c>
      <c r="M19" s="21"/>
      <c r="N19" s="10"/>
    </row>
    <row r="20" spans="1:14" ht="37.5">
      <c r="A20" s="73"/>
      <c r="B20" s="4" t="s">
        <v>22</v>
      </c>
      <c r="C20" s="57">
        <v>0</v>
      </c>
      <c r="D20" s="59">
        <v>0</v>
      </c>
      <c r="E20" s="75"/>
      <c r="F20" s="57">
        <v>0</v>
      </c>
      <c r="G20" s="6" t="s">
        <v>35</v>
      </c>
      <c r="H20" s="6"/>
      <c r="I20" s="63">
        <f>C20*F20*$C$23</f>
        <v>0</v>
      </c>
      <c r="J20" s="63">
        <f t="shared" si="1"/>
        <v>0</v>
      </c>
      <c r="K20" s="22"/>
      <c r="L20" s="62" t="e">
        <f t="shared" si="2"/>
        <v>#DIV/0!</v>
      </c>
      <c r="M20" s="22"/>
      <c r="N20" s="10"/>
    </row>
    <row r="21" spans="1:14" ht="33.75" customHeight="1">
      <c r="A21" s="69" t="s">
        <v>23</v>
      </c>
      <c r="B21" s="70"/>
      <c r="C21" s="16">
        <v>0</v>
      </c>
      <c r="D21" s="59">
        <v>0</v>
      </c>
      <c r="E21" s="16">
        <v>0</v>
      </c>
      <c r="F21" s="16">
        <v>0</v>
      </c>
      <c r="G21" s="16">
        <v>0</v>
      </c>
      <c r="H21" s="8" t="s">
        <v>7</v>
      </c>
      <c r="I21" s="65">
        <f>I7+I8+I10+I11+I13+I14+I16+I19</f>
        <v>174600.86718600002</v>
      </c>
      <c r="J21" s="65">
        <f>J7+J8+J10+J11+J13+J14+J16+J19</f>
        <v>189051.72827200001</v>
      </c>
      <c r="K21" s="9"/>
      <c r="L21" s="62">
        <f t="shared" si="2"/>
        <v>1.082765116341637</v>
      </c>
      <c r="M21" s="9"/>
      <c r="N21" s="10"/>
    </row>
    <row r="22" spans="1:14">
      <c r="D22" s="36" t="s">
        <v>49</v>
      </c>
    </row>
    <row r="23" spans="1:14" ht="31.5">
      <c r="B23" s="2" t="s">
        <v>24</v>
      </c>
      <c r="C23" s="14">
        <v>92</v>
      </c>
      <c r="I23" s="13"/>
    </row>
    <row r="24" spans="1:14" ht="15.75">
      <c r="B24" s="2" t="s">
        <v>25</v>
      </c>
      <c r="C24" s="41">
        <v>2235.9</v>
      </c>
      <c r="D24" s="19">
        <v>125</v>
      </c>
    </row>
    <row r="25" spans="1:14" ht="18.75">
      <c r="B25" s="3"/>
      <c r="C25" s="18"/>
      <c r="D25" s="18"/>
      <c r="E25" s="25"/>
      <c r="F25" s="18"/>
      <c r="G25" s="3"/>
    </row>
    <row r="26" spans="1:14" ht="18.75">
      <c r="B26" s="5"/>
      <c r="C26" s="18"/>
      <c r="D26" s="18"/>
      <c r="E26" s="25"/>
      <c r="F26" s="18"/>
      <c r="G26" s="3"/>
    </row>
  </sheetData>
  <mergeCells count="16">
    <mergeCell ref="A9:A11"/>
    <mergeCell ref="E9:E10"/>
    <mergeCell ref="B1:J1"/>
    <mergeCell ref="B2:J2"/>
    <mergeCell ref="B3:K3"/>
    <mergeCell ref="A6:A8"/>
    <mergeCell ref="E6:E8"/>
    <mergeCell ref="A19:A20"/>
    <mergeCell ref="E19:E20"/>
    <mergeCell ref="A21:B21"/>
    <mergeCell ref="A12:A13"/>
    <mergeCell ref="E12:E13"/>
    <mergeCell ref="A14:A15"/>
    <mergeCell ref="E14:E15"/>
    <mergeCell ref="A16:A18"/>
    <mergeCell ref="E16:E17"/>
  </mergeCells>
  <pageMargins left="0.19685039370078741" right="0.31496062992125984" top="0.74803149606299213" bottom="0.15748031496062992" header="0.31496062992125984" footer="0.31496062992125984"/>
  <pageSetup paperSize="9" scale="5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7"/>
  <sheetViews>
    <sheetView zoomScale="70" zoomScaleNormal="70" workbookViewId="0">
      <selection activeCell="L7" sqref="L7:L22"/>
    </sheetView>
  </sheetViews>
  <sheetFormatPr defaultRowHeight="12.75"/>
  <cols>
    <col min="1" max="1" width="9.140625" style="1"/>
    <col min="2" max="2" width="79.42578125" style="1" customWidth="1"/>
    <col min="3" max="3" width="17.85546875" style="19" customWidth="1"/>
    <col min="4" max="5" width="16.42578125" style="19" customWidth="1"/>
    <col min="6" max="6" width="26.140625" style="19" customWidth="1"/>
    <col min="7" max="7" width="17" style="1" customWidth="1"/>
    <col min="8" max="8" width="15.42578125" style="1" hidden="1" customWidth="1"/>
    <col min="9" max="9" width="20.7109375" style="1" customWidth="1"/>
    <col min="10" max="10" width="19.140625" style="1" customWidth="1"/>
    <col min="11" max="11" width="28.7109375" style="1" hidden="1" customWidth="1"/>
    <col min="12" max="12" width="18.7109375" style="1" customWidth="1"/>
    <col min="13" max="13" width="18.7109375" style="1" hidden="1" customWidth="1"/>
    <col min="14" max="14" width="21.7109375" style="1" hidden="1" customWidth="1"/>
    <col min="15" max="16384" width="9.140625" style="1"/>
  </cols>
  <sheetData>
    <row r="1" spans="1:14" ht="20.25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28"/>
      <c r="L1" s="20" t="s">
        <v>74</v>
      </c>
      <c r="M1" s="1" t="s">
        <v>39</v>
      </c>
    </row>
    <row r="2" spans="1:14" ht="20.25" customHeight="1">
      <c r="B2" s="76" t="s">
        <v>51</v>
      </c>
      <c r="C2" s="76"/>
      <c r="D2" s="76"/>
      <c r="E2" s="76"/>
      <c r="F2" s="76"/>
      <c r="G2" s="76"/>
      <c r="H2" s="76"/>
      <c r="I2" s="76"/>
      <c r="J2" s="76"/>
      <c r="K2" s="28"/>
    </row>
    <row r="3" spans="1:14" ht="39" customHeight="1">
      <c r="B3" s="87" t="s">
        <v>59</v>
      </c>
      <c r="C3" s="87"/>
      <c r="D3" s="87"/>
      <c r="E3" s="87"/>
      <c r="F3" s="87"/>
      <c r="G3" s="87"/>
      <c r="H3" s="87"/>
      <c r="I3" s="87"/>
      <c r="J3" s="87"/>
      <c r="K3" s="87"/>
      <c r="L3" s="12"/>
      <c r="M3" s="11"/>
    </row>
    <row r="4" spans="1:14" ht="39" customHeight="1">
      <c r="B4" s="77" t="s">
        <v>60</v>
      </c>
      <c r="C4" s="77"/>
      <c r="D4" s="77"/>
      <c r="E4" s="77"/>
      <c r="F4" s="77"/>
      <c r="G4" s="77"/>
      <c r="H4" s="77"/>
      <c r="I4" s="77"/>
      <c r="J4" s="77"/>
      <c r="K4" s="29"/>
      <c r="L4" s="12"/>
      <c r="M4" s="11"/>
    </row>
    <row r="5" spans="1:14" ht="163.5" customHeight="1">
      <c r="A5" s="6" t="s">
        <v>1</v>
      </c>
      <c r="B5" s="6" t="s">
        <v>2</v>
      </c>
      <c r="C5" s="6" t="s">
        <v>43</v>
      </c>
      <c r="D5" s="6" t="s">
        <v>44</v>
      </c>
      <c r="E5" s="6" t="s">
        <v>3</v>
      </c>
      <c r="F5" s="6" t="s">
        <v>45</v>
      </c>
      <c r="G5" s="6" t="s">
        <v>4</v>
      </c>
      <c r="H5" s="6" t="s">
        <v>36</v>
      </c>
      <c r="I5" s="6" t="s">
        <v>46</v>
      </c>
      <c r="J5" s="6" t="s">
        <v>47</v>
      </c>
      <c r="K5" s="6" t="s">
        <v>37</v>
      </c>
      <c r="L5" s="6" t="s">
        <v>48</v>
      </c>
      <c r="M5" s="6" t="s">
        <v>38</v>
      </c>
      <c r="N5" s="6" t="s">
        <v>40</v>
      </c>
    </row>
    <row r="6" spans="1:14" ht="18.75">
      <c r="A6" s="6">
        <v>1</v>
      </c>
      <c r="B6" s="6">
        <v>2</v>
      </c>
      <c r="C6" s="16">
        <v>3</v>
      </c>
      <c r="D6" s="16">
        <v>4</v>
      </c>
      <c r="E6" s="16">
        <v>5</v>
      </c>
      <c r="F6" s="16">
        <v>6</v>
      </c>
      <c r="G6" s="6">
        <v>7</v>
      </c>
      <c r="H6" s="6">
        <v>8</v>
      </c>
      <c r="I6" s="6">
        <v>8</v>
      </c>
      <c r="J6" s="6">
        <v>9</v>
      </c>
      <c r="K6" s="6">
        <v>11</v>
      </c>
      <c r="L6" s="6">
        <v>10</v>
      </c>
      <c r="M6" s="6"/>
      <c r="N6" s="10"/>
    </row>
    <row r="7" spans="1:14" ht="37.5">
      <c r="A7" s="71">
        <v>1</v>
      </c>
      <c r="B7" s="4" t="s">
        <v>5</v>
      </c>
      <c r="C7" s="15">
        <v>61.34</v>
      </c>
      <c r="D7" s="44">
        <f>ROUND(C7*1.04,2)</f>
        <v>63.79</v>
      </c>
      <c r="E7" s="74" t="s">
        <v>6</v>
      </c>
      <c r="F7" s="16">
        <v>0</v>
      </c>
      <c r="G7" s="6" t="s">
        <v>31</v>
      </c>
      <c r="H7" s="6"/>
      <c r="I7" s="67">
        <f t="shared" ref="I7:I10" si="0">C7*F7*$C$24</f>
        <v>0</v>
      </c>
      <c r="J7" s="67">
        <f>D7*F7*$C$24</f>
        <v>0</v>
      </c>
      <c r="K7" s="21"/>
      <c r="L7" s="62" t="e">
        <f>J7/I7</f>
        <v>#DIV/0!</v>
      </c>
      <c r="M7" s="21"/>
      <c r="N7" s="10"/>
    </row>
    <row r="8" spans="1:14" ht="18.75">
      <c r="A8" s="72"/>
      <c r="B8" s="4" t="s">
        <v>8</v>
      </c>
      <c r="C8" s="15">
        <v>61.34</v>
      </c>
      <c r="D8" s="44">
        <f>D7</f>
        <v>63.79</v>
      </c>
      <c r="E8" s="78"/>
      <c r="F8" s="31">
        <v>6.2994145549057823</v>
      </c>
      <c r="G8" s="6" t="s">
        <v>32</v>
      </c>
      <c r="H8" s="6" t="s">
        <v>7</v>
      </c>
      <c r="I8" s="67">
        <f>C8*$F$8*C24</f>
        <v>772.81217759584138</v>
      </c>
      <c r="J8" s="67">
        <f>D8*$F$8*C24</f>
        <v>803.6793089148797</v>
      </c>
      <c r="K8" s="22"/>
      <c r="L8" s="62">
        <f t="shared" ref="L8:L22" si="1">J8/I8</f>
        <v>1.0399413107270949</v>
      </c>
      <c r="M8" s="22"/>
      <c r="N8" s="10"/>
    </row>
    <row r="9" spans="1:14" ht="18.75">
      <c r="A9" s="73"/>
      <c r="B9" s="4" t="s">
        <v>28</v>
      </c>
      <c r="C9" s="15">
        <v>61.34</v>
      </c>
      <c r="D9" s="44">
        <f>D7</f>
        <v>63.79</v>
      </c>
      <c r="E9" s="75"/>
      <c r="F9" s="31">
        <v>3.2000000000000001E-2</v>
      </c>
      <c r="G9" s="6"/>
      <c r="H9" s="6"/>
      <c r="I9" s="67">
        <f>C9*$F$9*$D$25/$E$25*$C$25</f>
        <v>9.5909763406234632</v>
      </c>
      <c r="J9" s="67">
        <f>D9*$F$9*$D$25/$E$25*$C$25</f>
        <v>9.9740525068205201</v>
      </c>
      <c r="K9" s="7"/>
      <c r="L9" s="62">
        <f t="shared" si="1"/>
        <v>1.0399413107270949</v>
      </c>
      <c r="M9" s="7"/>
      <c r="N9" s="10"/>
    </row>
    <row r="10" spans="1:14" ht="18.75">
      <c r="A10" s="71">
        <v>2</v>
      </c>
      <c r="B10" s="4" t="s">
        <v>9</v>
      </c>
      <c r="C10" s="16">
        <v>117.78</v>
      </c>
      <c r="D10" s="44">
        <f>ROUND(0.0523511*D15+D7,2)</f>
        <v>131.52000000000001</v>
      </c>
      <c r="E10" s="74" t="s">
        <v>6</v>
      </c>
      <c r="F10" s="16">
        <v>0</v>
      </c>
      <c r="G10" s="6" t="s">
        <v>31</v>
      </c>
      <c r="H10" s="6"/>
      <c r="I10" s="67">
        <f t="shared" si="0"/>
        <v>0</v>
      </c>
      <c r="J10" s="67">
        <f t="shared" ref="J10:J21" si="2">D10*F10*$C$24</f>
        <v>0</v>
      </c>
      <c r="K10" s="21"/>
      <c r="L10" s="62" t="e">
        <f t="shared" si="1"/>
        <v>#DIV/0!</v>
      </c>
      <c r="M10" s="21"/>
      <c r="N10" s="10"/>
    </row>
    <row r="11" spans="1:14" ht="18.75">
      <c r="A11" s="72"/>
      <c r="B11" s="4" t="s">
        <v>10</v>
      </c>
      <c r="C11" s="16">
        <v>117.78</v>
      </c>
      <c r="D11" s="44">
        <f>D10</f>
        <v>131.52000000000001</v>
      </c>
      <c r="E11" s="75"/>
      <c r="F11" s="31">
        <v>1.9695060103963611</v>
      </c>
      <c r="G11" s="6" t="s">
        <v>32</v>
      </c>
      <c r="H11" s="6" t="s">
        <v>7</v>
      </c>
      <c r="I11" s="67">
        <f>C11*$F$11*C24</f>
        <v>463.9368358089668</v>
      </c>
      <c r="J11" s="67">
        <f>D11*$F$11*C24</f>
        <v>518.05886097465884</v>
      </c>
      <c r="K11" s="22"/>
      <c r="L11" s="62">
        <f t="shared" si="1"/>
        <v>1.1166581762608254</v>
      </c>
      <c r="M11" s="22"/>
      <c r="N11" s="10"/>
    </row>
    <row r="12" spans="1:14" ht="18.75">
      <c r="A12" s="73"/>
      <c r="B12" s="4" t="s">
        <v>29</v>
      </c>
      <c r="C12" s="16">
        <v>117.78</v>
      </c>
      <c r="D12" s="44">
        <f>D11</f>
        <v>131.52000000000001</v>
      </c>
      <c r="E12" s="30"/>
      <c r="F12" s="31">
        <v>3.2000000000000001E-2</v>
      </c>
      <c r="G12" s="6"/>
      <c r="H12" s="6"/>
      <c r="I12" s="67">
        <f>C12*$F$12*$D$25/$E$25*$C$25</f>
        <v>18.415800348852812</v>
      </c>
      <c r="J12" s="67">
        <f>D12*$F$12*$D$25/$E$25*$C$25</f>
        <v>20.564154031933455</v>
      </c>
      <c r="K12" s="22"/>
      <c r="L12" s="62">
        <f t="shared" si="1"/>
        <v>1.1166581762608254</v>
      </c>
      <c r="M12" s="22"/>
      <c r="N12" s="10"/>
    </row>
    <row r="13" spans="1:14" ht="18.75">
      <c r="A13" s="71">
        <v>3</v>
      </c>
      <c r="B13" s="4" t="s">
        <v>11</v>
      </c>
      <c r="C13" s="15">
        <v>67.680000000000007</v>
      </c>
      <c r="D13" s="44">
        <f>ROUND(C13*1.04,2)</f>
        <v>70.39</v>
      </c>
      <c r="E13" s="74" t="s">
        <v>6</v>
      </c>
      <c r="F13" s="16">
        <v>0</v>
      </c>
      <c r="G13" s="6" t="s">
        <v>31</v>
      </c>
      <c r="H13" s="6"/>
      <c r="I13" s="67">
        <f>C13*F13*$C$24</f>
        <v>0</v>
      </c>
      <c r="J13" s="67">
        <f t="shared" si="2"/>
        <v>0</v>
      </c>
      <c r="K13" s="21"/>
      <c r="L13" s="62" t="e">
        <f t="shared" si="1"/>
        <v>#DIV/0!</v>
      </c>
      <c r="M13" s="21"/>
      <c r="N13" s="10"/>
    </row>
    <row r="14" spans="1:14" ht="18.75">
      <c r="A14" s="73"/>
      <c r="B14" s="4" t="s">
        <v>12</v>
      </c>
      <c r="C14" s="15">
        <v>67.680000000000007</v>
      </c>
      <c r="D14" s="44">
        <f>D13</f>
        <v>70.39</v>
      </c>
      <c r="E14" s="75"/>
      <c r="F14" s="31">
        <f>F8+F11</f>
        <v>8.2689205653021425</v>
      </c>
      <c r="G14" s="6" t="s">
        <v>32</v>
      </c>
      <c r="H14" s="6" t="s">
        <v>7</v>
      </c>
      <c r="I14" s="67">
        <f>C14*$F$14*C24</f>
        <v>1119.2810877192981</v>
      </c>
      <c r="J14" s="67">
        <f>D14*$F$14*C24</f>
        <v>1164.0986371832357</v>
      </c>
      <c r="K14" s="22"/>
      <c r="L14" s="62">
        <f t="shared" si="1"/>
        <v>1.0400413711583925</v>
      </c>
      <c r="M14" s="22"/>
      <c r="N14" s="10"/>
    </row>
    <row r="15" spans="1:14" ht="37.5">
      <c r="A15" s="71">
        <v>4</v>
      </c>
      <c r="B15" s="4" t="s">
        <v>13</v>
      </c>
      <c r="C15" s="15">
        <v>1078.17</v>
      </c>
      <c r="D15" s="44">
        <f>ROUND(C15*1.2,2)</f>
        <v>1293.8</v>
      </c>
      <c r="E15" s="74" t="s">
        <v>14</v>
      </c>
      <c r="F15" s="16">
        <v>1.4E-2</v>
      </c>
      <c r="G15" s="6" t="s">
        <v>33</v>
      </c>
      <c r="H15" s="6"/>
      <c r="I15" s="67">
        <f>C15*F15*$C$25</f>
        <v>1319.2488120000003</v>
      </c>
      <c r="J15" s="67">
        <f>D15*F15*$C$25</f>
        <v>1583.0936799999999</v>
      </c>
      <c r="K15" s="21"/>
      <c r="L15" s="62">
        <f t="shared" si="1"/>
        <v>1.1999962900099239</v>
      </c>
      <c r="M15" s="21"/>
      <c r="N15" s="10"/>
    </row>
    <row r="16" spans="1:14" ht="18.75">
      <c r="A16" s="73"/>
      <c r="B16" s="4" t="s">
        <v>15</v>
      </c>
      <c r="C16" s="15">
        <v>1078.17</v>
      </c>
      <c r="D16" s="44">
        <f>D15</f>
        <v>1293.8</v>
      </c>
      <c r="E16" s="75"/>
      <c r="F16" s="16">
        <v>0</v>
      </c>
      <c r="G16" s="6" t="s">
        <v>26</v>
      </c>
      <c r="H16" s="6" t="s">
        <v>7</v>
      </c>
      <c r="I16" s="67">
        <f>C16*F16*$C$25</f>
        <v>0</v>
      </c>
      <c r="J16" s="67">
        <f>D16*F16*$C$25</f>
        <v>0</v>
      </c>
      <c r="K16" s="22"/>
      <c r="L16" s="62" t="e">
        <f t="shared" si="1"/>
        <v>#DIV/0!</v>
      </c>
      <c r="M16" s="22"/>
      <c r="N16" s="10"/>
    </row>
    <row r="17" spans="1:14" ht="18.75">
      <c r="A17" s="71">
        <v>5</v>
      </c>
      <c r="B17" s="4" t="s">
        <v>16</v>
      </c>
      <c r="C17" s="16">
        <v>2.68</v>
      </c>
      <c r="D17" s="44">
        <f>ROUND(C17*1.05,2)</f>
        <v>2.81</v>
      </c>
      <c r="E17" s="74" t="s">
        <v>17</v>
      </c>
      <c r="F17" s="57">
        <v>87</v>
      </c>
      <c r="G17" s="6" t="s">
        <v>18</v>
      </c>
      <c r="H17" s="6"/>
      <c r="I17" s="67">
        <f>C17*F17*$C$24</f>
        <v>466.32000000000005</v>
      </c>
      <c r="J17" s="67">
        <f t="shared" si="2"/>
        <v>488.94</v>
      </c>
      <c r="K17" s="21"/>
      <c r="L17" s="62">
        <f t="shared" si="1"/>
        <v>1.0485074626865671</v>
      </c>
      <c r="M17" s="21"/>
      <c r="N17" s="10"/>
    </row>
    <row r="18" spans="1:14" ht="18.75">
      <c r="A18" s="72"/>
      <c r="B18" s="4" t="s">
        <v>19</v>
      </c>
      <c r="C18" s="57">
        <v>0</v>
      </c>
      <c r="D18" s="44">
        <f>ROUND(C18*1.05,2)</f>
        <v>0</v>
      </c>
      <c r="E18" s="75"/>
      <c r="F18" s="57">
        <v>0</v>
      </c>
      <c r="G18" s="6" t="s">
        <v>27</v>
      </c>
      <c r="H18" s="6" t="s">
        <v>7</v>
      </c>
      <c r="I18" s="67">
        <f t="shared" ref="I18:I19" si="3">C18*F18*$C$24</f>
        <v>0</v>
      </c>
      <c r="J18" s="67">
        <f t="shared" si="2"/>
        <v>0</v>
      </c>
      <c r="K18" s="22"/>
      <c r="L18" s="62" t="e">
        <f t="shared" si="1"/>
        <v>#DIV/0!</v>
      </c>
      <c r="M18" s="22"/>
      <c r="N18" s="10"/>
    </row>
    <row r="19" spans="1:14" ht="18.75">
      <c r="A19" s="73"/>
      <c r="B19" s="4" t="s">
        <v>30</v>
      </c>
      <c r="C19" s="57">
        <v>0</v>
      </c>
      <c r="D19" s="59">
        <v>0</v>
      </c>
      <c r="E19" s="58"/>
      <c r="F19" s="57">
        <v>0</v>
      </c>
      <c r="G19" s="6"/>
      <c r="H19" s="6"/>
      <c r="I19" s="67">
        <f t="shared" si="3"/>
        <v>0</v>
      </c>
      <c r="J19" s="67">
        <f t="shared" si="2"/>
        <v>0</v>
      </c>
      <c r="K19" s="7"/>
      <c r="L19" s="62" t="e">
        <f t="shared" si="1"/>
        <v>#DIV/0!</v>
      </c>
      <c r="M19" s="7"/>
      <c r="N19" s="10"/>
    </row>
    <row r="20" spans="1:14" ht="37.5">
      <c r="A20" s="71">
        <v>6</v>
      </c>
      <c r="B20" s="4" t="s">
        <v>20</v>
      </c>
      <c r="C20" s="44">
        <v>5.5174700000000003</v>
      </c>
      <c r="D20" s="60">
        <f>ROUND(C20*1.034,5)</f>
        <v>5.7050599999999996</v>
      </c>
      <c r="E20" s="74" t="s">
        <v>21</v>
      </c>
      <c r="F20" s="57">
        <v>13.6</v>
      </c>
      <c r="G20" s="6" t="s">
        <v>34</v>
      </c>
      <c r="H20" s="6"/>
      <c r="I20" s="67">
        <f>C20*F20*$C$24</f>
        <v>150.07518400000001</v>
      </c>
      <c r="J20" s="67">
        <f t="shared" si="2"/>
        <v>155.17763199999999</v>
      </c>
      <c r="K20" s="21"/>
      <c r="L20" s="62">
        <f t="shared" si="1"/>
        <v>1.0339992786548906</v>
      </c>
      <c r="M20" s="21"/>
      <c r="N20" s="10"/>
    </row>
    <row r="21" spans="1:14" ht="37.5">
      <c r="A21" s="73"/>
      <c r="B21" s="4" t="s">
        <v>22</v>
      </c>
      <c r="C21" s="57">
        <v>0</v>
      </c>
      <c r="D21" s="59">
        <v>0</v>
      </c>
      <c r="E21" s="75"/>
      <c r="F21" s="57">
        <v>0</v>
      </c>
      <c r="G21" s="6" t="s">
        <v>35</v>
      </c>
      <c r="H21" s="6"/>
      <c r="I21" s="67">
        <f>C21*F21*$C$24</f>
        <v>0</v>
      </c>
      <c r="J21" s="67">
        <f t="shared" si="2"/>
        <v>0</v>
      </c>
      <c r="K21" s="22"/>
      <c r="L21" s="62" t="e">
        <f t="shared" si="1"/>
        <v>#DIV/0!</v>
      </c>
      <c r="M21" s="22"/>
      <c r="N21" s="10"/>
    </row>
    <row r="22" spans="1:14" ht="33.75" customHeight="1">
      <c r="A22" s="69" t="s">
        <v>23</v>
      </c>
      <c r="B22" s="70"/>
      <c r="C22" s="16">
        <v>0</v>
      </c>
      <c r="D22" s="59">
        <v>0</v>
      </c>
      <c r="E22" s="16">
        <v>0</v>
      </c>
      <c r="F22" s="16">
        <v>0</v>
      </c>
      <c r="G22" s="16">
        <v>0</v>
      </c>
      <c r="H22" s="8" t="s">
        <v>7</v>
      </c>
      <c r="I22" s="68">
        <f>I8+I9+I11+I12+I14+I15+I17+I20</f>
        <v>4319.6808738135833</v>
      </c>
      <c r="J22" s="68">
        <f>J8+J9+J11+J12+J14+J15+J17+J20</f>
        <v>4743.5863256115281</v>
      </c>
      <c r="K22" s="9"/>
      <c r="L22" s="62">
        <f t="shared" si="1"/>
        <v>1.0981335112896209</v>
      </c>
      <c r="M22" s="9"/>
      <c r="N22" s="10"/>
    </row>
    <row r="23" spans="1:14">
      <c r="D23" s="36" t="s">
        <v>49</v>
      </c>
      <c r="E23" s="36" t="s">
        <v>53</v>
      </c>
    </row>
    <row r="24" spans="1:14" ht="31.5">
      <c r="B24" s="2" t="s">
        <v>41</v>
      </c>
      <c r="C24" s="14">
        <v>2</v>
      </c>
      <c r="I24" s="13"/>
    </row>
    <row r="25" spans="1:14" ht="15.75">
      <c r="B25" s="2" t="s">
        <v>42</v>
      </c>
      <c r="C25" s="26">
        <v>87.4</v>
      </c>
      <c r="D25" s="40">
        <v>125</v>
      </c>
      <c r="E25" s="40">
        <v>2235.9</v>
      </c>
    </row>
    <row r="26" spans="1:14" ht="18.75">
      <c r="B26" s="3"/>
      <c r="C26" s="18"/>
      <c r="D26" s="18"/>
      <c r="E26" s="25"/>
      <c r="F26" s="18"/>
      <c r="G26" s="3"/>
    </row>
    <row r="27" spans="1:14" ht="18.75">
      <c r="B27" s="5"/>
      <c r="C27" s="18"/>
      <c r="D27" s="18"/>
      <c r="E27" s="25"/>
      <c r="F27" s="18"/>
      <c r="G27" s="3"/>
    </row>
  </sheetData>
  <mergeCells count="17">
    <mergeCell ref="A10:A12"/>
    <mergeCell ref="E10:E11"/>
    <mergeCell ref="A13:A14"/>
    <mergeCell ref="E13:E14"/>
    <mergeCell ref="B1:J1"/>
    <mergeCell ref="B2:J2"/>
    <mergeCell ref="B3:K3"/>
    <mergeCell ref="B4:J4"/>
    <mergeCell ref="A7:A9"/>
    <mergeCell ref="E7:E9"/>
    <mergeCell ref="A22:B22"/>
    <mergeCell ref="A15:A16"/>
    <mergeCell ref="E15:E16"/>
    <mergeCell ref="A17:A19"/>
    <mergeCell ref="E17:E18"/>
    <mergeCell ref="A20:A21"/>
    <mergeCell ref="E20:E21"/>
  </mergeCells>
  <pageMargins left="0.19685039370078741" right="0.31496062992125984" top="0.74803149606299213" bottom="0.15748031496062992" header="0.31496062992125984" footer="0.31496062992125984"/>
  <pageSetup paperSize="9" scale="5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6"/>
  <sheetViews>
    <sheetView zoomScale="70" zoomScaleNormal="70" workbookViewId="0">
      <selection activeCell="L6" sqref="L6:L21"/>
    </sheetView>
  </sheetViews>
  <sheetFormatPr defaultRowHeight="12.75"/>
  <cols>
    <col min="1" max="1" width="9.140625" style="1"/>
    <col min="2" max="2" width="79.42578125" style="1" customWidth="1"/>
    <col min="3" max="3" width="17.85546875" style="19" customWidth="1"/>
    <col min="4" max="5" width="16.42578125" style="19" customWidth="1"/>
    <col min="6" max="6" width="26.140625" style="19" customWidth="1"/>
    <col min="7" max="7" width="17" style="1" customWidth="1"/>
    <col min="8" max="8" width="15.42578125" style="1" hidden="1" customWidth="1"/>
    <col min="9" max="9" width="20.7109375" style="1" customWidth="1"/>
    <col min="10" max="10" width="19.140625" style="1" customWidth="1"/>
    <col min="11" max="11" width="28.7109375" style="1" hidden="1" customWidth="1"/>
    <col min="12" max="12" width="18.7109375" style="1" customWidth="1"/>
    <col min="13" max="13" width="18.7109375" style="1" hidden="1" customWidth="1"/>
    <col min="14" max="14" width="21.7109375" style="1" hidden="1" customWidth="1"/>
    <col min="15" max="16384" width="9.140625" style="1"/>
  </cols>
  <sheetData>
    <row r="1" spans="1:14" ht="20.25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28"/>
      <c r="L1" s="20" t="s">
        <v>75</v>
      </c>
      <c r="M1" s="1" t="s">
        <v>39</v>
      </c>
    </row>
    <row r="2" spans="1:14" ht="20.25" customHeight="1">
      <c r="B2" s="76" t="s">
        <v>51</v>
      </c>
      <c r="C2" s="76"/>
      <c r="D2" s="76"/>
      <c r="E2" s="76"/>
      <c r="F2" s="76"/>
      <c r="G2" s="76"/>
      <c r="H2" s="76"/>
      <c r="I2" s="76"/>
      <c r="J2" s="76"/>
      <c r="K2" s="28"/>
    </row>
    <row r="3" spans="1:14" ht="39" customHeight="1">
      <c r="B3" s="77" t="s">
        <v>58</v>
      </c>
      <c r="C3" s="77"/>
      <c r="D3" s="77"/>
      <c r="E3" s="77"/>
      <c r="F3" s="77"/>
      <c r="G3" s="77"/>
      <c r="H3" s="77"/>
      <c r="I3" s="77"/>
      <c r="J3" s="77"/>
      <c r="K3" s="77"/>
      <c r="L3" s="12"/>
      <c r="M3" s="11"/>
    </row>
    <row r="4" spans="1:14" ht="163.5" customHeight="1">
      <c r="A4" s="6" t="s">
        <v>1</v>
      </c>
      <c r="B4" s="6" t="s">
        <v>2</v>
      </c>
      <c r="C4" s="6" t="s">
        <v>43</v>
      </c>
      <c r="D4" s="6" t="s">
        <v>44</v>
      </c>
      <c r="E4" s="6" t="s">
        <v>3</v>
      </c>
      <c r="F4" s="6" t="s">
        <v>45</v>
      </c>
      <c r="G4" s="6" t="s">
        <v>4</v>
      </c>
      <c r="H4" s="6" t="s">
        <v>36</v>
      </c>
      <c r="I4" s="6" t="s">
        <v>46</v>
      </c>
      <c r="J4" s="6" t="s">
        <v>47</v>
      </c>
      <c r="K4" s="6" t="s">
        <v>37</v>
      </c>
      <c r="L4" s="6" t="s">
        <v>48</v>
      </c>
      <c r="M4" s="6" t="s">
        <v>38</v>
      </c>
      <c r="N4" s="6" t="s">
        <v>40</v>
      </c>
    </row>
    <row r="5" spans="1:14" ht="18.75">
      <c r="A5" s="6">
        <v>1</v>
      </c>
      <c r="B5" s="6">
        <v>2</v>
      </c>
      <c r="C5" s="16">
        <v>3</v>
      </c>
      <c r="D5" s="16">
        <v>4</v>
      </c>
      <c r="E5" s="16">
        <v>5</v>
      </c>
      <c r="F5" s="16">
        <v>6</v>
      </c>
      <c r="G5" s="6">
        <v>7</v>
      </c>
      <c r="H5" s="6">
        <v>8</v>
      </c>
      <c r="I5" s="6">
        <v>8</v>
      </c>
      <c r="J5" s="6">
        <v>9</v>
      </c>
      <c r="K5" s="6">
        <v>11</v>
      </c>
      <c r="L5" s="6">
        <v>10</v>
      </c>
      <c r="M5" s="6"/>
      <c r="N5" s="10"/>
    </row>
    <row r="6" spans="1:14" ht="37.5">
      <c r="A6" s="71">
        <v>1</v>
      </c>
      <c r="B6" s="4" t="s">
        <v>5</v>
      </c>
      <c r="C6" s="15">
        <v>61.34</v>
      </c>
      <c r="D6" s="44">
        <f>ROUND(C6*1.04,2)</f>
        <v>63.79</v>
      </c>
      <c r="E6" s="74" t="s">
        <v>6</v>
      </c>
      <c r="F6" s="16">
        <v>0</v>
      </c>
      <c r="G6" s="6" t="s">
        <v>31</v>
      </c>
      <c r="H6" s="6"/>
      <c r="I6" s="67">
        <f t="shared" ref="I6:I13" si="0">C6*F6*$C$23</f>
        <v>0</v>
      </c>
      <c r="J6" s="67">
        <f>D6*F6*$C$23</f>
        <v>0</v>
      </c>
      <c r="K6" s="21"/>
      <c r="L6" s="62" t="e">
        <f>J6/I6</f>
        <v>#DIV/0!</v>
      </c>
      <c r="M6" s="21"/>
      <c r="N6" s="10"/>
    </row>
    <row r="7" spans="1:14" ht="18.75">
      <c r="A7" s="72"/>
      <c r="B7" s="4" t="s">
        <v>8</v>
      </c>
      <c r="C7" s="15">
        <v>61.34</v>
      </c>
      <c r="D7" s="44">
        <f>D6</f>
        <v>63.79</v>
      </c>
      <c r="E7" s="78"/>
      <c r="F7" s="31">
        <v>5.0826861111111112</v>
      </c>
      <c r="G7" s="6" t="s">
        <v>32</v>
      </c>
      <c r="H7" s="6" t="s">
        <v>7</v>
      </c>
      <c r="I7" s="67">
        <f>C7*F7*$C$23</f>
        <v>85425.51869922223</v>
      </c>
      <c r="J7" s="67">
        <f t="shared" ref="J7:J20" si="1">D7*F7*$C$23</f>
        <v>88837.525885611103</v>
      </c>
      <c r="K7" s="22"/>
      <c r="L7" s="62">
        <f t="shared" ref="L7:L21" si="2">J7/I7</f>
        <v>1.0399413107270947</v>
      </c>
      <c r="M7" s="22"/>
      <c r="N7" s="10"/>
    </row>
    <row r="8" spans="1:14" ht="18.75">
      <c r="A8" s="73"/>
      <c r="B8" s="4" t="s">
        <v>28</v>
      </c>
      <c r="C8" s="15">
        <v>61.34</v>
      </c>
      <c r="D8" s="44">
        <f>D6</f>
        <v>63.79</v>
      </c>
      <c r="E8" s="75"/>
      <c r="F8" s="31">
        <v>3.2000000000000001E-2</v>
      </c>
      <c r="G8" s="6"/>
      <c r="H8" s="6"/>
      <c r="I8" s="63">
        <f>C8*$F$8*$D$24</f>
        <v>1152.2105600000002</v>
      </c>
      <c r="J8" s="63">
        <f>D8*$F$8*$D$24</f>
        <v>1198.23136</v>
      </c>
      <c r="K8" s="7"/>
      <c r="L8" s="62">
        <f t="shared" si="2"/>
        <v>1.0399413107270947</v>
      </c>
      <c r="M8" s="7"/>
      <c r="N8" s="10"/>
    </row>
    <row r="9" spans="1:14" ht="18.75">
      <c r="A9" s="71">
        <v>2</v>
      </c>
      <c r="B9" s="4" t="s">
        <v>9</v>
      </c>
      <c r="C9" s="16">
        <v>117.78</v>
      </c>
      <c r="D9" s="44">
        <f>ROUND(0.0523511*D14+D6,2)</f>
        <v>131.52000000000001</v>
      </c>
      <c r="E9" s="74" t="s">
        <v>6</v>
      </c>
      <c r="F9" s="16">
        <v>0</v>
      </c>
      <c r="G9" s="6" t="s">
        <v>31</v>
      </c>
      <c r="H9" s="6"/>
      <c r="I9" s="67">
        <f t="shared" si="0"/>
        <v>0</v>
      </c>
      <c r="J9" s="67">
        <f t="shared" si="1"/>
        <v>0</v>
      </c>
      <c r="K9" s="21"/>
      <c r="L9" s="62" t="e">
        <f t="shared" si="2"/>
        <v>#DIV/0!</v>
      </c>
      <c r="M9" s="21"/>
      <c r="N9" s="10"/>
    </row>
    <row r="10" spans="1:14" ht="18.75">
      <c r="A10" s="72"/>
      <c r="B10" s="4" t="s">
        <v>10</v>
      </c>
      <c r="C10" s="16">
        <v>117.78</v>
      </c>
      <c r="D10" s="44">
        <f>D9</f>
        <v>131.52000000000001</v>
      </c>
      <c r="E10" s="75"/>
      <c r="F10" s="31">
        <v>2.0620686422413792</v>
      </c>
      <c r="G10" s="6" t="s">
        <v>32</v>
      </c>
      <c r="H10" s="6" t="s">
        <v>7</v>
      </c>
      <c r="I10" s="67">
        <f t="shared" si="0"/>
        <v>66546.501843193968</v>
      </c>
      <c r="J10" s="67">
        <f t="shared" si="1"/>
        <v>74309.695384758626</v>
      </c>
      <c r="K10" s="22"/>
      <c r="L10" s="62">
        <f t="shared" si="2"/>
        <v>1.1166581762608254</v>
      </c>
      <c r="M10" s="22"/>
      <c r="N10" s="10"/>
    </row>
    <row r="11" spans="1:14" ht="18.75">
      <c r="A11" s="73"/>
      <c r="B11" s="4" t="s">
        <v>29</v>
      </c>
      <c r="C11" s="16">
        <v>117.78</v>
      </c>
      <c r="D11" s="44">
        <f>D10</f>
        <v>131.52000000000001</v>
      </c>
      <c r="E11" s="30"/>
      <c r="F11" s="31">
        <v>3.2000000000000001E-2</v>
      </c>
      <c r="G11" s="6"/>
      <c r="H11" s="6"/>
      <c r="I11" s="63">
        <f>C11*$F$11*$D$24</f>
        <v>2212.37952</v>
      </c>
      <c r="J11" s="63">
        <f>D11*$F$11*$D$24</f>
        <v>2470.4716800000006</v>
      </c>
      <c r="K11" s="22"/>
      <c r="L11" s="62">
        <f t="shared" si="2"/>
        <v>1.1166581762608256</v>
      </c>
      <c r="M11" s="22"/>
      <c r="N11" s="10"/>
    </row>
    <row r="12" spans="1:14" ht="18.75">
      <c r="A12" s="71">
        <v>3</v>
      </c>
      <c r="B12" s="4" t="s">
        <v>11</v>
      </c>
      <c r="C12" s="15">
        <v>67.680000000000007</v>
      </c>
      <c r="D12" s="44">
        <f>ROUND(C12*1.04,2)</f>
        <v>70.39</v>
      </c>
      <c r="E12" s="74" t="s">
        <v>6</v>
      </c>
      <c r="F12" s="16">
        <v>0</v>
      </c>
      <c r="G12" s="6" t="s">
        <v>31</v>
      </c>
      <c r="H12" s="6"/>
      <c r="I12" s="67">
        <f t="shared" si="0"/>
        <v>0</v>
      </c>
      <c r="J12" s="67">
        <f t="shared" si="1"/>
        <v>0</v>
      </c>
      <c r="K12" s="21"/>
      <c r="L12" s="62" t="e">
        <f t="shared" si="2"/>
        <v>#DIV/0!</v>
      </c>
      <c r="M12" s="21"/>
      <c r="N12" s="10"/>
    </row>
    <row r="13" spans="1:14" ht="18.75">
      <c r="A13" s="73"/>
      <c r="B13" s="4" t="s">
        <v>12</v>
      </c>
      <c r="C13" s="15">
        <v>67.680000000000007</v>
      </c>
      <c r="D13" s="44">
        <f>D12</f>
        <v>70.39</v>
      </c>
      <c r="E13" s="75"/>
      <c r="F13" s="31">
        <f>F7+F10</f>
        <v>7.1447547533524904</v>
      </c>
      <c r="G13" s="6" t="s">
        <v>32</v>
      </c>
      <c r="H13" s="6" t="s">
        <v>7</v>
      </c>
      <c r="I13" s="67">
        <f t="shared" si="0"/>
        <v>132494.61846768967</v>
      </c>
      <c r="J13" s="67">
        <f t="shared" si="1"/>
        <v>137799.884662244</v>
      </c>
      <c r="K13" s="22"/>
      <c r="L13" s="62">
        <f t="shared" si="2"/>
        <v>1.0400413711583922</v>
      </c>
      <c r="M13" s="22"/>
      <c r="N13" s="10"/>
    </row>
    <row r="14" spans="1:14" ht="37.5">
      <c r="A14" s="71">
        <v>4</v>
      </c>
      <c r="B14" s="4" t="s">
        <v>13</v>
      </c>
      <c r="C14" s="15">
        <v>1078.17</v>
      </c>
      <c r="D14" s="44">
        <f>ROUND(C14*1.2,2)</f>
        <v>1293.8</v>
      </c>
      <c r="E14" s="74" t="s">
        <v>14</v>
      </c>
      <c r="F14" s="16">
        <v>0</v>
      </c>
      <c r="G14" s="6" t="s">
        <v>33</v>
      </c>
      <c r="H14" s="6"/>
      <c r="I14" s="67">
        <f>C14*F14*$C$24</f>
        <v>0</v>
      </c>
      <c r="J14" s="67">
        <f>D14*F14*$C$24</f>
        <v>0</v>
      </c>
      <c r="K14" s="21"/>
      <c r="L14" s="62" t="e">
        <f t="shared" si="2"/>
        <v>#DIV/0!</v>
      </c>
      <c r="M14" s="21"/>
      <c r="N14" s="10"/>
    </row>
    <row r="15" spans="1:14" ht="18.75">
      <c r="A15" s="73"/>
      <c r="B15" s="4" t="s">
        <v>15</v>
      </c>
      <c r="C15" s="15">
        <v>1078.17</v>
      </c>
      <c r="D15" s="44">
        <f>D14</f>
        <v>1293.8</v>
      </c>
      <c r="E15" s="75"/>
      <c r="F15" s="31">
        <v>8.9999999999999993E-3</v>
      </c>
      <c r="G15" s="6" t="s">
        <v>26</v>
      </c>
      <c r="H15" s="6" t="s">
        <v>7</v>
      </c>
      <c r="I15" s="67">
        <f>C15*F15*$C$24</f>
        <v>81173.909862</v>
      </c>
      <c r="J15" s="67">
        <f>D15*F15*$C$24</f>
        <v>97408.390679999982</v>
      </c>
      <c r="K15" s="22"/>
      <c r="L15" s="62">
        <f t="shared" si="2"/>
        <v>1.1999962900099239</v>
      </c>
      <c r="M15" s="22"/>
      <c r="N15" s="10"/>
    </row>
    <row r="16" spans="1:14" ht="18.75">
      <c r="A16" s="71">
        <v>5</v>
      </c>
      <c r="B16" s="4" t="s">
        <v>16</v>
      </c>
      <c r="C16" s="16">
        <v>2.68</v>
      </c>
      <c r="D16" s="44">
        <f>ROUND(C16*1.05,2)</f>
        <v>2.81</v>
      </c>
      <c r="E16" s="74" t="s">
        <v>17</v>
      </c>
      <c r="F16" s="57">
        <v>87</v>
      </c>
      <c r="G16" s="6" t="s">
        <v>18</v>
      </c>
      <c r="H16" s="6"/>
      <c r="I16" s="67">
        <f>C16*F16*$C$23</f>
        <v>63885.840000000004</v>
      </c>
      <c r="J16" s="67">
        <f t="shared" si="1"/>
        <v>66984.78</v>
      </c>
      <c r="K16" s="21"/>
      <c r="L16" s="62">
        <f t="shared" si="2"/>
        <v>1.0485074626865671</v>
      </c>
      <c r="M16" s="21"/>
      <c r="N16" s="10"/>
    </row>
    <row r="17" spans="1:14" ht="18.75">
      <c r="A17" s="72"/>
      <c r="B17" s="4" t="s">
        <v>19</v>
      </c>
      <c r="C17" s="57">
        <v>0</v>
      </c>
      <c r="D17" s="44">
        <f>ROUND(C17*1.05,2)</f>
        <v>0</v>
      </c>
      <c r="E17" s="75"/>
      <c r="F17" s="57">
        <v>0</v>
      </c>
      <c r="G17" s="6" t="s">
        <v>27</v>
      </c>
      <c r="H17" s="6" t="s">
        <v>7</v>
      </c>
      <c r="I17" s="67">
        <f t="shared" ref="I17:I18" si="3">C17*F17*$C$23</f>
        <v>0</v>
      </c>
      <c r="J17" s="67">
        <f t="shared" si="1"/>
        <v>0</v>
      </c>
      <c r="K17" s="22"/>
      <c r="L17" s="62" t="e">
        <f t="shared" si="2"/>
        <v>#DIV/0!</v>
      </c>
      <c r="M17" s="22"/>
      <c r="N17" s="10"/>
    </row>
    <row r="18" spans="1:14" ht="18.75">
      <c r="A18" s="73"/>
      <c r="B18" s="4" t="s">
        <v>30</v>
      </c>
      <c r="C18" s="57">
        <v>0</v>
      </c>
      <c r="D18" s="59">
        <v>0</v>
      </c>
      <c r="E18" s="58"/>
      <c r="F18" s="57">
        <v>0</v>
      </c>
      <c r="G18" s="6"/>
      <c r="H18" s="6"/>
      <c r="I18" s="67">
        <f t="shared" si="3"/>
        <v>0</v>
      </c>
      <c r="J18" s="67">
        <f t="shared" si="1"/>
        <v>0</v>
      </c>
      <c r="K18" s="7"/>
      <c r="L18" s="62" t="e">
        <f t="shared" si="2"/>
        <v>#DIV/0!</v>
      </c>
      <c r="M18" s="7"/>
      <c r="N18" s="10"/>
    </row>
    <row r="19" spans="1:14" ht="37.5">
      <c r="A19" s="71">
        <v>6</v>
      </c>
      <c r="B19" s="4" t="s">
        <v>20</v>
      </c>
      <c r="C19" s="44">
        <v>5.5174700000000003</v>
      </c>
      <c r="D19" s="60">
        <f>ROUND(C19*1.034,5)</f>
        <v>5.7050599999999996</v>
      </c>
      <c r="E19" s="74" t="s">
        <v>21</v>
      </c>
      <c r="F19" s="57">
        <v>13.6</v>
      </c>
      <c r="G19" s="6" t="s">
        <v>34</v>
      </c>
      <c r="H19" s="6"/>
      <c r="I19" s="67">
        <f>C19*F19*$C$23</f>
        <v>20560.300208000001</v>
      </c>
      <c r="J19" s="67">
        <f t="shared" si="1"/>
        <v>21259.335583999997</v>
      </c>
      <c r="K19" s="21"/>
      <c r="L19" s="62">
        <f t="shared" si="2"/>
        <v>1.0339992786548906</v>
      </c>
      <c r="M19" s="21"/>
      <c r="N19" s="10"/>
    </row>
    <row r="20" spans="1:14" ht="37.5">
      <c r="A20" s="73"/>
      <c r="B20" s="4" t="s">
        <v>22</v>
      </c>
      <c r="C20" s="57">
        <v>0</v>
      </c>
      <c r="D20" s="59">
        <v>0</v>
      </c>
      <c r="E20" s="75"/>
      <c r="F20" s="57">
        <v>0</v>
      </c>
      <c r="G20" s="6" t="s">
        <v>35</v>
      </c>
      <c r="H20" s="6"/>
      <c r="I20" s="67">
        <f>C20*F20*$C$23</f>
        <v>0</v>
      </c>
      <c r="J20" s="67">
        <f t="shared" si="1"/>
        <v>0</v>
      </c>
      <c r="K20" s="22"/>
      <c r="L20" s="62" t="e">
        <f t="shared" si="2"/>
        <v>#DIV/0!</v>
      </c>
      <c r="M20" s="22"/>
      <c r="N20" s="10"/>
    </row>
    <row r="21" spans="1:14" ht="33.75" customHeight="1">
      <c r="A21" s="69" t="s">
        <v>23</v>
      </c>
      <c r="B21" s="70"/>
      <c r="C21" s="16">
        <v>0</v>
      </c>
      <c r="D21" s="59">
        <v>0</v>
      </c>
      <c r="E21" s="16">
        <v>0</v>
      </c>
      <c r="F21" s="16">
        <v>0</v>
      </c>
      <c r="G21" s="16">
        <v>0</v>
      </c>
      <c r="H21" s="8" t="s">
        <v>7</v>
      </c>
      <c r="I21" s="68">
        <f>I7+I8+I10+I11+I13+I15+I16+I19</f>
        <v>453451.27916010591</v>
      </c>
      <c r="J21" s="68">
        <f>J7+J8+J10+J11+J13+J15+J16+J19</f>
        <v>490268.31523661374</v>
      </c>
      <c r="K21" s="9"/>
      <c r="L21" s="62">
        <f t="shared" si="2"/>
        <v>1.0811929258303148</v>
      </c>
      <c r="M21" s="9"/>
      <c r="N21" s="10"/>
    </row>
    <row r="22" spans="1:14">
      <c r="D22" s="36" t="s">
        <v>49</v>
      </c>
    </row>
    <row r="23" spans="1:14" ht="31.5">
      <c r="B23" s="2" t="s">
        <v>24</v>
      </c>
      <c r="C23" s="14">
        <v>274</v>
      </c>
      <c r="I23" s="13"/>
    </row>
    <row r="24" spans="1:14" ht="15.75">
      <c r="B24" s="2" t="s">
        <v>25</v>
      </c>
      <c r="C24" s="41">
        <v>8365.4</v>
      </c>
      <c r="D24" s="19">
        <v>587</v>
      </c>
    </row>
    <row r="25" spans="1:14" ht="18.75">
      <c r="B25" s="3"/>
      <c r="C25" s="18"/>
      <c r="D25" s="18"/>
      <c r="E25" s="25"/>
      <c r="F25" s="18"/>
      <c r="G25" s="3"/>
    </row>
    <row r="26" spans="1:14" ht="18.75">
      <c r="B26" s="5"/>
      <c r="C26" s="18"/>
      <c r="D26" s="18"/>
      <c r="E26" s="25"/>
      <c r="F26" s="18"/>
      <c r="G26" s="3"/>
    </row>
  </sheetData>
  <mergeCells count="16">
    <mergeCell ref="A9:A11"/>
    <mergeCell ref="E9:E10"/>
    <mergeCell ref="B1:J1"/>
    <mergeCell ref="B2:J2"/>
    <mergeCell ref="B3:K3"/>
    <mergeCell ref="A6:A8"/>
    <mergeCell ref="E6:E8"/>
    <mergeCell ref="A19:A20"/>
    <mergeCell ref="E19:E20"/>
    <mergeCell ref="A21:B21"/>
    <mergeCell ref="A12:A13"/>
    <mergeCell ref="E12:E13"/>
    <mergeCell ref="A14:A15"/>
    <mergeCell ref="E14:E15"/>
    <mergeCell ref="A16:A18"/>
    <mergeCell ref="E16:E17"/>
  </mergeCells>
  <pageMargins left="0.19685039370078741" right="0.31496062992125984" top="0.74803149606299213" bottom="0.15748031496062992" header="0.31496062992125984" footer="0.31496062992125984"/>
  <pageSetup paperSize="9" scale="5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7"/>
  <sheetViews>
    <sheetView zoomScale="70" zoomScaleNormal="70" workbookViewId="0">
      <selection activeCell="I7" sqref="I7:J22"/>
    </sheetView>
  </sheetViews>
  <sheetFormatPr defaultRowHeight="12.75"/>
  <cols>
    <col min="1" max="1" width="9.140625" style="1"/>
    <col min="2" max="2" width="79.42578125" style="1" customWidth="1"/>
    <col min="3" max="3" width="17.85546875" style="19" customWidth="1"/>
    <col min="4" max="5" width="16.42578125" style="19" customWidth="1"/>
    <col min="6" max="6" width="26.140625" style="19" customWidth="1"/>
    <col min="7" max="7" width="17" style="1" customWidth="1"/>
    <col min="8" max="8" width="15.42578125" style="1" hidden="1" customWidth="1"/>
    <col min="9" max="9" width="20.7109375" style="1" customWidth="1"/>
    <col min="10" max="10" width="19.140625" style="1" customWidth="1"/>
    <col min="11" max="11" width="28.7109375" style="1" hidden="1" customWidth="1"/>
    <col min="12" max="12" width="18.7109375" style="1" customWidth="1"/>
    <col min="13" max="13" width="18.7109375" style="1" hidden="1" customWidth="1"/>
    <col min="14" max="14" width="21.7109375" style="1" hidden="1" customWidth="1"/>
    <col min="15" max="16384" width="9.140625" style="1"/>
  </cols>
  <sheetData>
    <row r="1" spans="1:14" ht="20.25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28"/>
      <c r="L1" s="20" t="s">
        <v>76</v>
      </c>
      <c r="M1" s="1" t="s">
        <v>39</v>
      </c>
    </row>
    <row r="2" spans="1:14" ht="20.25" customHeight="1">
      <c r="B2" s="76" t="s">
        <v>51</v>
      </c>
      <c r="C2" s="76"/>
      <c r="D2" s="76"/>
      <c r="E2" s="76"/>
      <c r="F2" s="76"/>
      <c r="G2" s="76"/>
      <c r="H2" s="76"/>
      <c r="I2" s="76"/>
      <c r="J2" s="76"/>
      <c r="K2" s="28"/>
    </row>
    <row r="3" spans="1:14" ht="39" customHeight="1">
      <c r="B3" s="87" t="s">
        <v>59</v>
      </c>
      <c r="C3" s="87"/>
      <c r="D3" s="87"/>
      <c r="E3" s="87"/>
      <c r="F3" s="87"/>
      <c r="G3" s="87"/>
      <c r="H3" s="87"/>
      <c r="I3" s="87"/>
      <c r="J3" s="87"/>
      <c r="K3" s="87"/>
      <c r="L3" s="12"/>
      <c r="M3" s="11"/>
    </row>
    <row r="4" spans="1:14" ht="39" customHeight="1">
      <c r="B4" s="77" t="s">
        <v>84</v>
      </c>
      <c r="C4" s="77"/>
      <c r="D4" s="77"/>
      <c r="E4" s="77"/>
      <c r="F4" s="77"/>
      <c r="G4" s="77"/>
      <c r="H4" s="77"/>
      <c r="I4" s="77"/>
      <c r="J4" s="77"/>
      <c r="K4" s="29"/>
      <c r="L4" s="12"/>
      <c r="M4" s="11"/>
    </row>
    <row r="5" spans="1:14" ht="163.5" customHeight="1">
      <c r="A5" s="6" t="s">
        <v>1</v>
      </c>
      <c r="B5" s="6" t="s">
        <v>2</v>
      </c>
      <c r="C5" s="6" t="s">
        <v>43</v>
      </c>
      <c r="D5" s="6" t="s">
        <v>44</v>
      </c>
      <c r="E5" s="6" t="s">
        <v>3</v>
      </c>
      <c r="F5" s="6" t="s">
        <v>45</v>
      </c>
      <c r="G5" s="6" t="s">
        <v>4</v>
      </c>
      <c r="H5" s="6" t="s">
        <v>36</v>
      </c>
      <c r="I5" s="6" t="s">
        <v>46</v>
      </c>
      <c r="J5" s="6" t="s">
        <v>47</v>
      </c>
      <c r="K5" s="6" t="s">
        <v>37</v>
      </c>
      <c r="L5" s="6" t="s">
        <v>48</v>
      </c>
      <c r="M5" s="6" t="s">
        <v>38</v>
      </c>
      <c r="N5" s="6" t="s">
        <v>40</v>
      </c>
    </row>
    <row r="6" spans="1:14" ht="18.75">
      <c r="A6" s="6">
        <v>1</v>
      </c>
      <c r="B6" s="6">
        <v>2</v>
      </c>
      <c r="C6" s="16">
        <v>3</v>
      </c>
      <c r="D6" s="16">
        <v>4</v>
      </c>
      <c r="E6" s="16">
        <v>5</v>
      </c>
      <c r="F6" s="16">
        <v>6</v>
      </c>
      <c r="G6" s="6">
        <v>7</v>
      </c>
      <c r="H6" s="6">
        <v>8</v>
      </c>
      <c r="I6" s="6">
        <v>8</v>
      </c>
      <c r="J6" s="6">
        <v>9</v>
      </c>
      <c r="K6" s="6">
        <v>11</v>
      </c>
      <c r="L6" s="6">
        <v>10</v>
      </c>
      <c r="M6" s="6"/>
      <c r="N6" s="10"/>
    </row>
    <row r="7" spans="1:14" ht="37.5">
      <c r="A7" s="71">
        <v>1</v>
      </c>
      <c r="B7" s="4" t="s">
        <v>5</v>
      </c>
      <c r="C7" s="15">
        <v>61.34</v>
      </c>
      <c r="D7" s="44">
        <f>ROUND(C7*1.04,2)</f>
        <v>63.79</v>
      </c>
      <c r="E7" s="74" t="s">
        <v>6</v>
      </c>
      <c r="F7" s="16">
        <v>0</v>
      </c>
      <c r="G7" s="6" t="s">
        <v>31</v>
      </c>
      <c r="H7" s="6"/>
      <c r="I7" s="67">
        <f t="shared" ref="I7:I13" si="0">C7*F7*$C$24</f>
        <v>0</v>
      </c>
      <c r="J7" s="67">
        <f>D7*F7*$C$24</f>
        <v>0</v>
      </c>
      <c r="K7" s="21"/>
      <c r="L7" s="62" t="e">
        <f>J7/I7</f>
        <v>#DIV/0!</v>
      </c>
      <c r="M7" s="21"/>
      <c r="N7" s="10"/>
    </row>
    <row r="8" spans="1:14" ht="18.75">
      <c r="A8" s="72"/>
      <c r="B8" s="4" t="s">
        <v>8</v>
      </c>
      <c r="C8" s="15">
        <v>61.34</v>
      </c>
      <c r="D8" s="44">
        <f>D7</f>
        <v>63.79</v>
      </c>
      <c r="E8" s="78"/>
      <c r="F8" s="31">
        <v>6.1470000000000002</v>
      </c>
      <c r="G8" s="6" t="s">
        <v>32</v>
      </c>
      <c r="H8" s="6" t="s">
        <v>7</v>
      </c>
      <c r="I8" s="67">
        <f>C8*$F$8</f>
        <v>377.05698000000001</v>
      </c>
      <c r="J8" s="67">
        <f>D8*$F$8</f>
        <v>392.11713000000003</v>
      </c>
      <c r="K8" s="22"/>
      <c r="L8" s="62">
        <f t="shared" ref="L8:L22" si="1">J8/I8</f>
        <v>1.0399413107270949</v>
      </c>
      <c r="M8" s="22"/>
      <c r="N8" s="10"/>
    </row>
    <row r="9" spans="1:14" ht="18.75">
      <c r="A9" s="73"/>
      <c r="B9" s="4" t="s">
        <v>28</v>
      </c>
      <c r="C9" s="15">
        <v>61.34</v>
      </c>
      <c r="D9" s="44">
        <f>D7</f>
        <v>63.79</v>
      </c>
      <c r="E9" s="75"/>
      <c r="F9" s="31">
        <v>3.2000000000000001E-2</v>
      </c>
      <c r="G9" s="6"/>
      <c r="H9" s="6"/>
      <c r="I9" s="67">
        <f>C9*$F$9*$D$25/$E$25*$C$25</f>
        <v>6.6427911435611948</v>
      </c>
      <c r="J9" s="67">
        <f>D9*$F$9*$D$25/$E$25*$C$25</f>
        <v>6.9081129287213656</v>
      </c>
      <c r="K9" s="7"/>
      <c r="L9" s="62">
        <f t="shared" si="1"/>
        <v>1.0399413107270947</v>
      </c>
      <c r="M9" s="7"/>
      <c r="N9" s="10"/>
    </row>
    <row r="10" spans="1:14" ht="18.75">
      <c r="A10" s="71">
        <v>2</v>
      </c>
      <c r="B10" s="4" t="s">
        <v>9</v>
      </c>
      <c r="C10" s="16">
        <v>117.78</v>
      </c>
      <c r="D10" s="44">
        <f>ROUND(0.0523511*D15+D7,2)</f>
        <v>131.52000000000001</v>
      </c>
      <c r="E10" s="74" t="s">
        <v>6</v>
      </c>
      <c r="F10" s="16">
        <v>0</v>
      </c>
      <c r="G10" s="6" t="s">
        <v>31</v>
      </c>
      <c r="H10" s="6"/>
      <c r="I10" s="67">
        <f>C10*F10*$C$24</f>
        <v>0</v>
      </c>
      <c r="J10" s="67">
        <f t="shared" ref="J10:J21" si="2">D10*F10*$C$24</f>
        <v>0</v>
      </c>
      <c r="K10" s="21"/>
      <c r="L10" s="62" t="e">
        <f t="shared" si="1"/>
        <v>#DIV/0!</v>
      </c>
      <c r="M10" s="21"/>
      <c r="N10" s="10"/>
    </row>
    <row r="11" spans="1:14" ht="18.75">
      <c r="A11" s="72"/>
      <c r="B11" s="4" t="s">
        <v>10</v>
      </c>
      <c r="C11" s="16">
        <v>117.78</v>
      </c>
      <c r="D11" s="44">
        <f>D10</f>
        <v>131.52000000000001</v>
      </c>
      <c r="E11" s="75"/>
      <c r="F11" s="31">
        <v>2.2749999999999999</v>
      </c>
      <c r="G11" s="6" t="s">
        <v>32</v>
      </c>
      <c r="H11" s="6" t="s">
        <v>7</v>
      </c>
      <c r="I11" s="67">
        <f>C11*$F$11</f>
        <v>267.9495</v>
      </c>
      <c r="J11" s="67">
        <f>D11*$F$11</f>
        <v>299.20800000000003</v>
      </c>
      <c r="K11" s="22"/>
      <c r="L11" s="62">
        <f t="shared" si="1"/>
        <v>1.1166581762608254</v>
      </c>
      <c r="M11" s="22"/>
      <c r="N11" s="10"/>
    </row>
    <row r="12" spans="1:14" ht="18.75">
      <c r="A12" s="73"/>
      <c r="B12" s="4" t="s">
        <v>29</v>
      </c>
      <c r="C12" s="16">
        <v>117.78</v>
      </c>
      <c r="D12" s="44">
        <f>D11</f>
        <v>131.52000000000001</v>
      </c>
      <c r="E12" s="30"/>
      <c r="F12" s="31">
        <v>3.2000000000000001E-2</v>
      </c>
      <c r="G12" s="6"/>
      <c r="H12" s="6"/>
      <c r="I12" s="67">
        <f>C12*$F$12*$D$25/$E$25*$C$25</f>
        <v>12.754938716802046</v>
      </c>
      <c r="J12" s="67">
        <f>D12*$F$12*$D$25/$E$25*$C$25</f>
        <v>14.242906605822764</v>
      </c>
      <c r="K12" s="22"/>
      <c r="L12" s="62">
        <f t="shared" si="1"/>
        <v>1.1166581762608252</v>
      </c>
      <c r="M12" s="22"/>
      <c r="N12" s="10"/>
    </row>
    <row r="13" spans="1:14" ht="18.75">
      <c r="A13" s="71">
        <v>3</v>
      </c>
      <c r="B13" s="4" t="s">
        <v>11</v>
      </c>
      <c r="C13" s="15">
        <v>67.680000000000007</v>
      </c>
      <c r="D13" s="44">
        <f>ROUND(C13*1.04,2)</f>
        <v>70.39</v>
      </c>
      <c r="E13" s="74" t="s">
        <v>6</v>
      </c>
      <c r="F13" s="16">
        <v>0</v>
      </c>
      <c r="G13" s="6" t="s">
        <v>31</v>
      </c>
      <c r="H13" s="6"/>
      <c r="I13" s="67">
        <f t="shared" si="0"/>
        <v>0</v>
      </c>
      <c r="J13" s="67">
        <f t="shared" si="2"/>
        <v>0</v>
      </c>
      <c r="K13" s="21"/>
      <c r="L13" s="62" t="e">
        <f t="shared" si="1"/>
        <v>#DIV/0!</v>
      </c>
      <c r="M13" s="21"/>
      <c r="N13" s="10"/>
    </row>
    <row r="14" spans="1:14" ht="18.75">
      <c r="A14" s="73"/>
      <c r="B14" s="4" t="s">
        <v>12</v>
      </c>
      <c r="C14" s="15">
        <v>67.680000000000007</v>
      </c>
      <c r="D14" s="44">
        <f>D13</f>
        <v>70.39</v>
      </c>
      <c r="E14" s="75"/>
      <c r="F14" s="31">
        <f>F8+F11</f>
        <v>8.4220000000000006</v>
      </c>
      <c r="G14" s="6" t="s">
        <v>32</v>
      </c>
      <c r="H14" s="6" t="s">
        <v>7</v>
      </c>
      <c r="I14" s="67">
        <f>C14*$F$14</f>
        <v>570.00096000000008</v>
      </c>
      <c r="J14" s="67">
        <f>D14*$F$14</f>
        <v>592.82458000000008</v>
      </c>
      <c r="K14" s="22"/>
      <c r="L14" s="62">
        <f t="shared" si="1"/>
        <v>1.0400413711583925</v>
      </c>
      <c r="M14" s="22"/>
      <c r="N14" s="10"/>
    </row>
    <row r="15" spans="1:14" ht="37.5">
      <c r="A15" s="71">
        <v>4</v>
      </c>
      <c r="B15" s="4" t="s">
        <v>13</v>
      </c>
      <c r="C15" s="15">
        <v>1078.17</v>
      </c>
      <c r="D15" s="44">
        <f>ROUND(C15*1.2,2)</f>
        <v>1293.8</v>
      </c>
      <c r="E15" s="74" t="s">
        <v>14</v>
      </c>
      <c r="F15" s="16">
        <v>0</v>
      </c>
      <c r="G15" s="6" t="s">
        <v>33</v>
      </c>
      <c r="H15" s="6"/>
      <c r="I15" s="67">
        <f>C15*F15*$C$25</f>
        <v>0</v>
      </c>
      <c r="J15" s="67">
        <f>D15*F15*$C$25</f>
        <v>0</v>
      </c>
      <c r="K15" s="21"/>
      <c r="L15" s="62" t="e">
        <f t="shared" si="1"/>
        <v>#DIV/0!</v>
      </c>
      <c r="M15" s="21"/>
      <c r="N15" s="10"/>
    </row>
    <row r="16" spans="1:14" ht="18.75">
      <c r="A16" s="73"/>
      <c r="B16" s="4" t="s">
        <v>15</v>
      </c>
      <c r="C16" s="15">
        <v>1078.17</v>
      </c>
      <c r="D16" s="44">
        <f>D15</f>
        <v>1293.8</v>
      </c>
      <c r="E16" s="75"/>
      <c r="F16" s="31">
        <v>8.9999999999999993E-3</v>
      </c>
      <c r="G16" s="6" t="s">
        <v>26</v>
      </c>
      <c r="H16" s="6" t="s">
        <v>7</v>
      </c>
      <c r="I16" s="67">
        <f>C16*F16*$C$25</f>
        <v>713.20945500000005</v>
      </c>
      <c r="J16" s="67">
        <f>D16*F16*$C$25</f>
        <v>855.84869999999989</v>
      </c>
      <c r="K16" s="22"/>
      <c r="L16" s="62">
        <f t="shared" si="1"/>
        <v>1.1999962900099239</v>
      </c>
      <c r="M16" s="22"/>
      <c r="N16" s="10"/>
    </row>
    <row r="17" spans="1:14" ht="18.75">
      <c r="A17" s="71">
        <v>5</v>
      </c>
      <c r="B17" s="4" t="s">
        <v>16</v>
      </c>
      <c r="C17" s="16">
        <v>2.68</v>
      </c>
      <c r="D17" s="44">
        <f>ROUND(C17*1.05,2)</f>
        <v>2.81</v>
      </c>
      <c r="E17" s="74" t="s">
        <v>17</v>
      </c>
      <c r="F17" s="57">
        <v>87</v>
      </c>
      <c r="G17" s="6" t="s">
        <v>18</v>
      </c>
      <c r="H17" s="6"/>
      <c r="I17" s="67">
        <f>C17*F17*$C$24</f>
        <v>233.16000000000003</v>
      </c>
      <c r="J17" s="67">
        <f t="shared" si="2"/>
        <v>244.47</v>
      </c>
      <c r="K17" s="21"/>
      <c r="L17" s="62">
        <f t="shared" si="1"/>
        <v>1.0485074626865671</v>
      </c>
      <c r="M17" s="21"/>
      <c r="N17" s="10"/>
    </row>
    <row r="18" spans="1:14" ht="18.75">
      <c r="A18" s="72"/>
      <c r="B18" s="4" t="s">
        <v>19</v>
      </c>
      <c r="C18" s="57">
        <v>0</v>
      </c>
      <c r="D18" s="44">
        <f>ROUND(C18*1.05,2)</f>
        <v>0</v>
      </c>
      <c r="E18" s="75"/>
      <c r="F18" s="57">
        <v>0</v>
      </c>
      <c r="G18" s="6" t="s">
        <v>27</v>
      </c>
      <c r="H18" s="6" t="s">
        <v>7</v>
      </c>
      <c r="I18" s="67">
        <f t="shared" ref="I18:I19" si="3">C18*F18*$C$24</f>
        <v>0</v>
      </c>
      <c r="J18" s="67">
        <f t="shared" si="2"/>
        <v>0</v>
      </c>
      <c r="K18" s="22"/>
      <c r="L18" s="62" t="e">
        <f t="shared" si="1"/>
        <v>#DIV/0!</v>
      </c>
      <c r="M18" s="22"/>
      <c r="N18" s="10"/>
    </row>
    <row r="19" spans="1:14" ht="18.75">
      <c r="A19" s="73"/>
      <c r="B19" s="4" t="s">
        <v>30</v>
      </c>
      <c r="C19" s="57">
        <v>0</v>
      </c>
      <c r="D19" s="59">
        <v>0</v>
      </c>
      <c r="E19" s="58"/>
      <c r="F19" s="57">
        <v>0</v>
      </c>
      <c r="G19" s="6"/>
      <c r="H19" s="6"/>
      <c r="I19" s="67">
        <f t="shared" si="3"/>
        <v>0</v>
      </c>
      <c r="J19" s="67">
        <f t="shared" si="2"/>
        <v>0</v>
      </c>
      <c r="K19" s="7"/>
      <c r="L19" s="62" t="e">
        <f t="shared" si="1"/>
        <v>#DIV/0!</v>
      </c>
      <c r="M19" s="7"/>
      <c r="N19" s="10"/>
    </row>
    <row r="20" spans="1:14" ht="37.5">
      <c r="A20" s="71">
        <v>6</v>
      </c>
      <c r="B20" s="4" t="s">
        <v>20</v>
      </c>
      <c r="C20" s="44">
        <v>5.5174700000000003</v>
      </c>
      <c r="D20" s="60">
        <f>ROUND(C20*1.034,5)</f>
        <v>5.7050599999999996</v>
      </c>
      <c r="E20" s="74" t="s">
        <v>21</v>
      </c>
      <c r="F20" s="57">
        <v>13.6</v>
      </c>
      <c r="G20" s="6" t="s">
        <v>34</v>
      </c>
      <c r="H20" s="6"/>
      <c r="I20" s="67">
        <f>C20*F20*$C$24</f>
        <v>75.037592000000004</v>
      </c>
      <c r="J20" s="67">
        <f t="shared" si="2"/>
        <v>77.588815999999994</v>
      </c>
      <c r="K20" s="21"/>
      <c r="L20" s="62">
        <f t="shared" si="1"/>
        <v>1.0339992786548906</v>
      </c>
      <c r="M20" s="21"/>
      <c r="N20" s="10"/>
    </row>
    <row r="21" spans="1:14" ht="37.5">
      <c r="A21" s="73"/>
      <c r="B21" s="4" t="s">
        <v>22</v>
      </c>
      <c r="C21" s="57">
        <v>0</v>
      </c>
      <c r="D21" s="59">
        <v>0</v>
      </c>
      <c r="E21" s="75"/>
      <c r="F21" s="57">
        <v>0</v>
      </c>
      <c r="G21" s="6" t="s">
        <v>35</v>
      </c>
      <c r="H21" s="6"/>
      <c r="I21" s="67">
        <f>C21*F21*$C$24</f>
        <v>0</v>
      </c>
      <c r="J21" s="67">
        <f t="shared" si="2"/>
        <v>0</v>
      </c>
      <c r="K21" s="22"/>
      <c r="L21" s="62" t="e">
        <f t="shared" si="1"/>
        <v>#DIV/0!</v>
      </c>
      <c r="M21" s="22"/>
      <c r="N21" s="10"/>
    </row>
    <row r="22" spans="1:14" ht="33.75" customHeight="1">
      <c r="A22" s="69" t="s">
        <v>23</v>
      </c>
      <c r="B22" s="70"/>
      <c r="C22" s="16">
        <v>0</v>
      </c>
      <c r="D22" s="59">
        <v>0</v>
      </c>
      <c r="E22" s="16">
        <v>0</v>
      </c>
      <c r="F22" s="16">
        <v>0</v>
      </c>
      <c r="G22" s="16">
        <v>0</v>
      </c>
      <c r="H22" s="8" t="s">
        <v>7</v>
      </c>
      <c r="I22" s="68">
        <f>I8+I9+I11+I12+I14+I16+I20+I17</f>
        <v>2255.8122168603636</v>
      </c>
      <c r="J22" s="68">
        <f>J8+J9+J11+J12+J14+J16+J20+J17</f>
        <v>2483.2082455345439</v>
      </c>
      <c r="K22" s="9"/>
      <c r="L22" s="62">
        <f t="shared" si="1"/>
        <v>1.1008045026862519</v>
      </c>
      <c r="M22" s="9"/>
      <c r="N22" s="10"/>
    </row>
    <row r="23" spans="1:14">
      <c r="D23" s="36" t="s">
        <v>49</v>
      </c>
      <c r="E23" s="36" t="s">
        <v>53</v>
      </c>
    </row>
    <row r="24" spans="1:14" ht="31.5">
      <c r="B24" s="2" t="s">
        <v>41</v>
      </c>
      <c r="C24" s="14">
        <v>1</v>
      </c>
      <c r="I24" s="13"/>
    </row>
    <row r="25" spans="1:14" ht="15.75">
      <c r="B25" s="2" t="s">
        <v>42</v>
      </c>
      <c r="C25" s="14">
        <v>73.5</v>
      </c>
      <c r="D25" s="40">
        <v>100.9</v>
      </c>
      <c r="E25" s="40">
        <v>2191.4</v>
      </c>
    </row>
    <row r="26" spans="1:14" ht="18.75">
      <c r="B26" s="3"/>
      <c r="C26" s="18"/>
      <c r="D26" s="18"/>
      <c r="E26" s="25"/>
      <c r="F26" s="18"/>
      <c r="G26" s="3"/>
    </row>
    <row r="27" spans="1:14" ht="18.75">
      <c r="B27" s="5"/>
      <c r="C27" s="18"/>
      <c r="D27" s="18"/>
      <c r="E27" s="25"/>
      <c r="F27" s="18"/>
      <c r="G27" s="3"/>
    </row>
  </sheetData>
  <mergeCells count="17">
    <mergeCell ref="A10:A12"/>
    <mergeCell ref="E10:E11"/>
    <mergeCell ref="A13:A14"/>
    <mergeCell ref="E13:E14"/>
    <mergeCell ref="B1:J1"/>
    <mergeCell ref="B2:J2"/>
    <mergeCell ref="B3:K3"/>
    <mergeCell ref="B4:J4"/>
    <mergeCell ref="A7:A9"/>
    <mergeCell ref="E7:E9"/>
    <mergeCell ref="A22:B22"/>
    <mergeCell ref="A15:A16"/>
    <mergeCell ref="E15:E16"/>
    <mergeCell ref="A17:A19"/>
    <mergeCell ref="E17:E18"/>
    <mergeCell ref="A20:A21"/>
    <mergeCell ref="E20:E21"/>
  </mergeCells>
  <pageMargins left="0.19685039370078741" right="0.31496062992125984" top="0.74803149606299213" bottom="0.15748031496062992" header="0.31496062992125984" footer="0.31496062992125984"/>
  <pageSetup paperSize="9" scale="5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6"/>
  <sheetViews>
    <sheetView zoomScale="70" zoomScaleNormal="70" workbookViewId="0">
      <selection activeCell="L6" sqref="L6:L21"/>
    </sheetView>
  </sheetViews>
  <sheetFormatPr defaultRowHeight="12.75"/>
  <cols>
    <col min="1" max="1" width="9.140625" style="1"/>
    <col min="2" max="2" width="79.42578125" style="1" customWidth="1"/>
    <col min="3" max="3" width="17.85546875" style="19" customWidth="1"/>
    <col min="4" max="5" width="16.42578125" style="19" customWidth="1"/>
    <col min="6" max="6" width="26.140625" style="19" customWidth="1"/>
    <col min="7" max="7" width="17" style="1" customWidth="1"/>
    <col min="8" max="8" width="15.42578125" style="1" hidden="1" customWidth="1"/>
    <col min="9" max="9" width="20.7109375" style="1" customWidth="1"/>
    <col min="10" max="10" width="19.140625" style="1" customWidth="1"/>
    <col min="11" max="11" width="28.7109375" style="1" hidden="1" customWidth="1"/>
    <col min="12" max="12" width="18.7109375" style="1" customWidth="1"/>
    <col min="13" max="13" width="18.7109375" style="1" hidden="1" customWidth="1"/>
    <col min="14" max="14" width="21.7109375" style="1" hidden="1" customWidth="1"/>
    <col min="15" max="16384" width="9.140625" style="1"/>
  </cols>
  <sheetData>
    <row r="1" spans="1:14" ht="20.25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28"/>
      <c r="L1" s="20" t="s">
        <v>77</v>
      </c>
      <c r="M1" s="1" t="s">
        <v>39</v>
      </c>
    </row>
    <row r="2" spans="1:14" ht="20.25" customHeight="1">
      <c r="B2" s="76" t="s">
        <v>51</v>
      </c>
      <c r="C2" s="76"/>
      <c r="D2" s="76"/>
      <c r="E2" s="76"/>
      <c r="F2" s="76"/>
      <c r="G2" s="76"/>
      <c r="H2" s="76"/>
      <c r="I2" s="76"/>
      <c r="J2" s="76"/>
      <c r="K2" s="28"/>
    </row>
    <row r="3" spans="1:14" ht="39" customHeight="1">
      <c r="B3" s="77" t="s">
        <v>61</v>
      </c>
      <c r="C3" s="77"/>
      <c r="D3" s="77"/>
      <c r="E3" s="77"/>
      <c r="F3" s="77"/>
      <c r="G3" s="77"/>
      <c r="H3" s="77"/>
      <c r="I3" s="77"/>
      <c r="J3" s="77"/>
      <c r="K3" s="77"/>
      <c r="L3" s="12"/>
      <c r="M3" s="11"/>
    </row>
    <row r="4" spans="1:14" ht="163.5" customHeight="1">
      <c r="A4" s="6" t="s">
        <v>1</v>
      </c>
      <c r="B4" s="6" t="s">
        <v>2</v>
      </c>
      <c r="C4" s="6" t="s">
        <v>43</v>
      </c>
      <c r="D4" s="6" t="s">
        <v>44</v>
      </c>
      <c r="E4" s="6" t="s">
        <v>3</v>
      </c>
      <c r="F4" s="6" t="s">
        <v>45</v>
      </c>
      <c r="G4" s="6" t="s">
        <v>4</v>
      </c>
      <c r="H4" s="6" t="s">
        <v>36</v>
      </c>
      <c r="I4" s="6" t="s">
        <v>46</v>
      </c>
      <c r="J4" s="6" t="s">
        <v>47</v>
      </c>
      <c r="K4" s="6" t="s">
        <v>37</v>
      </c>
      <c r="L4" s="6" t="s">
        <v>48</v>
      </c>
      <c r="M4" s="6" t="s">
        <v>38</v>
      </c>
      <c r="N4" s="6" t="s">
        <v>40</v>
      </c>
    </row>
    <row r="5" spans="1:14" ht="18.75">
      <c r="A5" s="6">
        <v>1</v>
      </c>
      <c r="B5" s="6">
        <v>2</v>
      </c>
      <c r="C5" s="16">
        <v>3</v>
      </c>
      <c r="D5" s="16">
        <v>4</v>
      </c>
      <c r="E5" s="16">
        <v>5</v>
      </c>
      <c r="F5" s="16">
        <v>6</v>
      </c>
      <c r="G5" s="6">
        <v>7</v>
      </c>
      <c r="H5" s="6">
        <v>8</v>
      </c>
      <c r="I5" s="6">
        <v>8</v>
      </c>
      <c r="J5" s="6">
        <v>9</v>
      </c>
      <c r="K5" s="6">
        <v>11</v>
      </c>
      <c r="L5" s="6">
        <v>10</v>
      </c>
      <c r="M5" s="6"/>
      <c r="N5" s="10"/>
    </row>
    <row r="6" spans="1:14" ht="37.5">
      <c r="A6" s="71">
        <v>1</v>
      </c>
      <c r="B6" s="4" t="s">
        <v>5</v>
      </c>
      <c r="C6" s="15">
        <v>61.34</v>
      </c>
      <c r="D6" s="44">
        <f>ROUND(C6*1.04,2)</f>
        <v>63.79</v>
      </c>
      <c r="E6" s="74" t="s">
        <v>6</v>
      </c>
      <c r="F6" s="16">
        <v>0</v>
      </c>
      <c r="G6" s="6" t="s">
        <v>31</v>
      </c>
      <c r="H6" s="6"/>
      <c r="I6" s="63">
        <f t="shared" ref="I6:I12" si="0">C6*F6*$C$23</f>
        <v>0</v>
      </c>
      <c r="J6" s="63">
        <f>D6*F6*$C$23</f>
        <v>0</v>
      </c>
      <c r="K6" s="21"/>
      <c r="L6" s="62" t="e">
        <f>J6/I6</f>
        <v>#DIV/0!</v>
      </c>
      <c r="M6" s="21"/>
      <c r="N6" s="10"/>
    </row>
    <row r="7" spans="1:14" ht="18.75">
      <c r="A7" s="72"/>
      <c r="B7" s="4" t="s">
        <v>8</v>
      </c>
      <c r="C7" s="15">
        <v>61.34</v>
      </c>
      <c r="D7" s="44">
        <f>D6</f>
        <v>63.79</v>
      </c>
      <c r="E7" s="78"/>
      <c r="F7" s="31">
        <v>7.0888888888888886</v>
      </c>
      <c r="G7" s="6" t="s">
        <v>32</v>
      </c>
      <c r="H7" s="6" t="s">
        <v>7</v>
      </c>
      <c r="I7" s="63">
        <f>C7*F7*$C$23</f>
        <v>71747.353333333333</v>
      </c>
      <c r="J7" s="63">
        <f>D7*F7*$C$23</f>
        <v>74613.036666666667</v>
      </c>
      <c r="K7" s="22"/>
      <c r="L7" s="62">
        <f t="shared" ref="L7:L21" si="1">J7/I7</f>
        <v>1.0399413107270949</v>
      </c>
      <c r="M7" s="22"/>
      <c r="N7" s="10"/>
    </row>
    <row r="8" spans="1:14" ht="18.75">
      <c r="A8" s="73"/>
      <c r="B8" s="4" t="s">
        <v>28</v>
      </c>
      <c r="C8" s="15">
        <v>61.34</v>
      </c>
      <c r="D8" s="44">
        <f>D6</f>
        <v>63.79</v>
      </c>
      <c r="E8" s="75"/>
      <c r="F8" s="31">
        <v>3.2000000000000001E-2</v>
      </c>
      <c r="G8" s="6"/>
      <c r="H8" s="6"/>
      <c r="I8" s="63">
        <f>C8*$F$8*$D$24</f>
        <v>243.78969600000002</v>
      </c>
      <c r="J8" s="63">
        <f>D8*$F$8*$D$24</f>
        <v>253.52697599999999</v>
      </c>
      <c r="K8" s="7"/>
      <c r="L8" s="62">
        <f t="shared" si="1"/>
        <v>1.0399413107270947</v>
      </c>
      <c r="M8" s="7"/>
      <c r="N8" s="10"/>
    </row>
    <row r="9" spans="1:14" ht="18.75">
      <c r="A9" s="71">
        <v>2</v>
      </c>
      <c r="B9" s="4" t="s">
        <v>9</v>
      </c>
      <c r="C9" s="16">
        <v>117.78</v>
      </c>
      <c r="D9" s="44">
        <f>ROUND(0.0523511*D14+D6,2)</f>
        <v>131.52000000000001</v>
      </c>
      <c r="E9" s="74" t="s">
        <v>6</v>
      </c>
      <c r="F9" s="16">
        <v>0</v>
      </c>
      <c r="G9" s="6" t="s">
        <v>31</v>
      </c>
      <c r="H9" s="6"/>
      <c r="I9" s="63">
        <f t="shared" si="0"/>
        <v>0</v>
      </c>
      <c r="J9" s="63">
        <f t="shared" ref="J9:J20" si="2">D9*F9*$C$23</f>
        <v>0</v>
      </c>
      <c r="K9" s="21"/>
      <c r="L9" s="62" t="e">
        <f t="shared" si="1"/>
        <v>#DIV/0!</v>
      </c>
      <c r="M9" s="21"/>
      <c r="N9" s="10"/>
    </row>
    <row r="10" spans="1:14" ht="18.75">
      <c r="A10" s="72"/>
      <c r="B10" s="4" t="s">
        <v>10</v>
      </c>
      <c r="C10" s="16">
        <v>117.78</v>
      </c>
      <c r="D10" s="44">
        <f>D9</f>
        <v>131.52000000000001</v>
      </c>
      <c r="E10" s="75"/>
      <c r="F10" s="31">
        <v>3.7444444444444445</v>
      </c>
      <c r="G10" s="6" t="s">
        <v>32</v>
      </c>
      <c r="H10" s="6" t="s">
        <v>7</v>
      </c>
      <c r="I10" s="63">
        <f>C10*F10*$C$23</f>
        <v>72768.41</v>
      </c>
      <c r="J10" s="63">
        <f t="shared" si="2"/>
        <v>81257.440000000017</v>
      </c>
      <c r="K10" s="22"/>
      <c r="L10" s="62">
        <f t="shared" si="1"/>
        <v>1.1166581762608254</v>
      </c>
      <c r="M10" s="22"/>
      <c r="N10" s="10"/>
    </row>
    <row r="11" spans="1:14" ht="18.75">
      <c r="A11" s="73"/>
      <c r="B11" s="4" t="s">
        <v>29</v>
      </c>
      <c r="C11" s="16">
        <v>117.78</v>
      </c>
      <c r="D11" s="44">
        <f>D10</f>
        <v>131.52000000000001</v>
      </c>
      <c r="E11" s="30"/>
      <c r="F11" s="31">
        <v>3.2000000000000001E-2</v>
      </c>
      <c r="G11" s="6"/>
      <c r="H11" s="6"/>
      <c r="I11" s="63">
        <f>C11*$F$11*$D$24</f>
        <v>468.10483200000004</v>
      </c>
      <c r="J11" s="63">
        <f>D11*$F$11*$D$24</f>
        <v>522.71308800000008</v>
      </c>
      <c r="K11" s="22"/>
      <c r="L11" s="62">
        <f t="shared" si="1"/>
        <v>1.1166581762608254</v>
      </c>
      <c r="M11" s="22"/>
      <c r="N11" s="10"/>
    </row>
    <row r="12" spans="1:14" ht="18.75">
      <c r="A12" s="71">
        <v>3</v>
      </c>
      <c r="B12" s="4" t="s">
        <v>11</v>
      </c>
      <c r="C12" s="15">
        <v>67.680000000000007</v>
      </c>
      <c r="D12" s="44">
        <f>ROUND(C12*1.04,2)</f>
        <v>70.39</v>
      </c>
      <c r="E12" s="74" t="s">
        <v>6</v>
      </c>
      <c r="F12" s="16">
        <v>0</v>
      </c>
      <c r="G12" s="6" t="s">
        <v>31</v>
      </c>
      <c r="H12" s="6"/>
      <c r="I12" s="63">
        <f t="shared" si="0"/>
        <v>0</v>
      </c>
      <c r="J12" s="63">
        <f t="shared" si="2"/>
        <v>0</v>
      </c>
      <c r="K12" s="21"/>
      <c r="L12" s="62" t="e">
        <f t="shared" si="1"/>
        <v>#DIV/0!</v>
      </c>
      <c r="M12" s="21"/>
      <c r="N12" s="10"/>
    </row>
    <row r="13" spans="1:14" ht="18.75">
      <c r="A13" s="73"/>
      <c r="B13" s="4" t="s">
        <v>12</v>
      </c>
      <c r="C13" s="15">
        <v>67.680000000000007</v>
      </c>
      <c r="D13" s="44">
        <f>D12</f>
        <v>70.39</v>
      </c>
      <c r="E13" s="75"/>
      <c r="F13" s="31">
        <f>F7+F10</f>
        <v>10.833333333333332</v>
      </c>
      <c r="G13" s="6" t="s">
        <v>32</v>
      </c>
      <c r="H13" s="6" t="s">
        <v>7</v>
      </c>
      <c r="I13" s="63">
        <f>C13*F13*$C$23</f>
        <v>120978.00000000001</v>
      </c>
      <c r="J13" s="63">
        <f t="shared" si="2"/>
        <v>125822.12499999999</v>
      </c>
      <c r="K13" s="22"/>
      <c r="L13" s="62">
        <f t="shared" si="1"/>
        <v>1.0400413711583922</v>
      </c>
      <c r="M13" s="22"/>
      <c r="N13" s="10"/>
    </row>
    <row r="14" spans="1:14" ht="37.5">
      <c r="A14" s="71">
        <v>4</v>
      </c>
      <c r="B14" s="4" t="s">
        <v>13</v>
      </c>
      <c r="C14" s="15">
        <v>1078.17</v>
      </c>
      <c r="D14" s="44">
        <f>ROUND(C14*1.2,2)</f>
        <v>1293.8</v>
      </c>
      <c r="E14" s="74" t="s">
        <v>14</v>
      </c>
      <c r="F14" s="16">
        <v>0</v>
      </c>
      <c r="G14" s="6" t="s">
        <v>33</v>
      </c>
      <c r="H14" s="6"/>
      <c r="I14" s="63">
        <f>C14*F14*$C$24</f>
        <v>0</v>
      </c>
      <c r="J14" s="63">
        <f>D14*F14*$C$24</f>
        <v>0</v>
      </c>
      <c r="K14" s="21"/>
      <c r="L14" s="62" t="e">
        <f t="shared" si="1"/>
        <v>#DIV/0!</v>
      </c>
      <c r="M14" s="21"/>
      <c r="N14" s="10"/>
    </row>
    <row r="15" spans="1:14" ht="18.75">
      <c r="A15" s="73"/>
      <c r="B15" s="4" t="s">
        <v>15</v>
      </c>
      <c r="C15" s="15">
        <v>1078.17</v>
      </c>
      <c r="D15" s="44">
        <f>D14</f>
        <v>1293.8</v>
      </c>
      <c r="E15" s="75"/>
      <c r="F15" s="31">
        <v>1.7999999999999999E-2</v>
      </c>
      <c r="G15" s="6" t="s">
        <v>26</v>
      </c>
      <c r="H15" s="6" t="s">
        <v>7</v>
      </c>
      <c r="I15" s="63">
        <f>C15*F15*$C$24</f>
        <v>75229.527384000001</v>
      </c>
      <c r="J15" s="63">
        <f>D15*F15*$C$24</f>
        <v>90275.153759999987</v>
      </c>
      <c r="K15" s="22"/>
      <c r="L15" s="62">
        <f t="shared" si="1"/>
        <v>1.1999962900099241</v>
      </c>
      <c r="M15" s="22"/>
      <c r="N15" s="10"/>
    </row>
    <row r="16" spans="1:14" ht="18.75">
      <c r="A16" s="71">
        <v>5</v>
      </c>
      <c r="B16" s="4" t="s">
        <v>16</v>
      </c>
      <c r="C16" s="16">
        <v>2.68</v>
      </c>
      <c r="D16" s="44">
        <f>ROUND(C16*1.05,2)</f>
        <v>2.81</v>
      </c>
      <c r="E16" s="74" t="s">
        <v>17</v>
      </c>
      <c r="F16" s="57">
        <v>87</v>
      </c>
      <c r="G16" s="6" t="s">
        <v>18</v>
      </c>
      <c r="H16" s="6"/>
      <c r="I16" s="63">
        <f>C16*F16*$C$23</f>
        <v>38471.4</v>
      </c>
      <c r="J16" s="63">
        <f t="shared" si="2"/>
        <v>40337.550000000003</v>
      </c>
      <c r="K16" s="21"/>
      <c r="L16" s="62">
        <f t="shared" si="1"/>
        <v>1.0485074626865671</v>
      </c>
      <c r="M16" s="21"/>
      <c r="N16" s="10"/>
    </row>
    <row r="17" spans="1:14" ht="18.75">
      <c r="A17" s="72"/>
      <c r="B17" s="4" t="s">
        <v>19</v>
      </c>
      <c r="C17" s="57">
        <v>0</v>
      </c>
      <c r="D17" s="44">
        <f>ROUND(C17*1.05,2)</f>
        <v>0</v>
      </c>
      <c r="E17" s="75"/>
      <c r="F17" s="57">
        <v>0</v>
      </c>
      <c r="G17" s="6" t="s">
        <v>27</v>
      </c>
      <c r="H17" s="6" t="s">
        <v>7</v>
      </c>
      <c r="I17" s="63">
        <f t="shared" ref="I17:I18" si="3">C17*F17*$C$23</f>
        <v>0</v>
      </c>
      <c r="J17" s="63">
        <f t="shared" si="2"/>
        <v>0</v>
      </c>
      <c r="K17" s="22"/>
      <c r="L17" s="62" t="e">
        <f t="shared" si="1"/>
        <v>#DIV/0!</v>
      </c>
      <c r="M17" s="22"/>
      <c r="N17" s="10"/>
    </row>
    <row r="18" spans="1:14" ht="18.75">
      <c r="A18" s="73"/>
      <c r="B18" s="4" t="s">
        <v>30</v>
      </c>
      <c r="C18" s="57">
        <v>0</v>
      </c>
      <c r="D18" s="59">
        <v>0</v>
      </c>
      <c r="E18" s="58"/>
      <c r="F18" s="57">
        <v>0</v>
      </c>
      <c r="G18" s="6"/>
      <c r="H18" s="6"/>
      <c r="I18" s="63">
        <f t="shared" si="3"/>
        <v>0</v>
      </c>
      <c r="J18" s="63">
        <f t="shared" si="2"/>
        <v>0</v>
      </c>
      <c r="K18" s="7"/>
      <c r="L18" s="62" t="e">
        <f t="shared" si="1"/>
        <v>#DIV/0!</v>
      </c>
      <c r="M18" s="7"/>
      <c r="N18" s="10"/>
    </row>
    <row r="19" spans="1:14" ht="37.5">
      <c r="A19" s="71">
        <v>6</v>
      </c>
      <c r="B19" s="4" t="s">
        <v>20</v>
      </c>
      <c r="C19" s="44">
        <v>5.5174700000000003</v>
      </c>
      <c r="D19" s="60">
        <f>ROUND(C19*1.034,5)</f>
        <v>5.7050599999999996</v>
      </c>
      <c r="E19" s="74" t="s">
        <v>21</v>
      </c>
      <c r="F19" s="57">
        <v>13.6</v>
      </c>
      <c r="G19" s="6" t="s">
        <v>34</v>
      </c>
      <c r="H19" s="6"/>
      <c r="I19" s="63">
        <f>C19*F19*$C$23</f>
        <v>12381.20268</v>
      </c>
      <c r="J19" s="63">
        <f t="shared" si="2"/>
        <v>12802.154639999999</v>
      </c>
      <c r="K19" s="21"/>
      <c r="L19" s="62">
        <f t="shared" si="1"/>
        <v>1.0339992786548906</v>
      </c>
      <c r="M19" s="21"/>
      <c r="N19" s="10"/>
    </row>
    <row r="20" spans="1:14" ht="37.5">
      <c r="A20" s="73"/>
      <c r="B20" s="4" t="s">
        <v>22</v>
      </c>
      <c r="C20" s="57">
        <v>0</v>
      </c>
      <c r="D20" s="59">
        <v>0</v>
      </c>
      <c r="E20" s="75"/>
      <c r="F20" s="57">
        <v>0</v>
      </c>
      <c r="G20" s="6" t="s">
        <v>35</v>
      </c>
      <c r="H20" s="6"/>
      <c r="I20" s="63">
        <f>C20*F20*$C$23</f>
        <v>0</v>
      </c>
      <c r="J20" s="63">
        <f t="shared" si="2"/>
        <v>0</v>
      </c>
      <c r="K20" s="22"/>
      <c r="L20" s="62" t="e">
        <f t="shared" si="1"/>
        <v>#DIV/0!</v>
      </c>
      <c r="M20" s="22"/>
      <c r="N20" s="10"/>
    </row>
    <row r="21" spans="1:14" ht="33.75" customHeight="1">
      <c r="A21" s="69" t="s">
        <v>23</v>
      </c>
      <c r="B21" s="70"/>
      <c r="C21" s="16">
        <v>0</v>
      </c>
      <c r="D21" s="59">
        <v>0</v>
      </c>
      <c r="E21" s="16">
        <v>0</v>
      </c>
      <c r="F21" s="16">
        <v>0</v>
      </c>
      <c r="G21" s="16">
        <v>0</v>
      </c>
      <c r="H21" s="8" t="s">
        <v>7</v>
      </c>
      <c r="I21" s="65">
        <f>SUM(I6:I20)</f>
        <v>392287.78792533342</v>
      </c>
      <c r="J21" s="65">
        <f>SUM(J6:J20)</f>
        <v>425883.70013066661</v>
      </c>
      <c r="K21" s="9"/>
      <c r="L21" s="62">
        <f t="shared" si="1"/>
        <v>1.0856409840923411</v>
      </c>
      <c r="M21" s="9"/>
      <c r="N21" s="10"/>
    </row>
    <row r="22" spans="1:14">
      <c r="D22" s="36" t="s">
        <v>49</v>
      </c>
    </row>
    <row r="23" spans="1:14" ht="31.5">
      <c r="B23" s="2" t="s">
        <v>24</v>
      </c>
      <c r="C23" s="14">
        <v>165</v>
      </c>
      <c r="I23" s="13"/>
    </row>
    <row r="24" spans="1:14" ht="15.75">
      <c r="B24" s="2" t="s">
        <v>25</v>
      </c>
      <c r="C24" s="41">
        <v>3876.4</v>
      </c>
      <c r="D24" s="19">
        <v>124.2</v>
      </c>
    </row>
    <row r="25" spans="1:14" ht="18.75">
      <c r="B25" s="3"/>
      <c r="C25" s="18"/>
      <c r="D25" s="18"/>
      <c r="E25" s="25"/>
      <c r="F25" s="18"/>
      <c r="G25" s="3"/>
    </row>
    <row r="26" spans="1:14" ht="18.75">
      <c r="B26" s="5"/>
      <c r="C26" s="18"/>
      <c r="D26" s="18"/>
      <c r="E26" s="25"/>
      <c r="F26" s="18"/>
      <c r="G26" s="3"/>
    </row>
  </sheetData>
  <mergeCells count="16">
    <mergeCell ref="A9:A11"/>
    <mergeCell ref="E9:E10"/>
    <mergeCell ref="B1:J1"/>
    <mergeCell ref="B2:J2"/>
    <mergeCell ref="B3:K3"/>
    <mergeCell ref="A6:A8"/>
    <mergeCell ref="E6:E8"/>
    <mergeCell ref="A19:A20"/>
    <mergeCell ref="E19:E20"/>
    <mergeCell ref="A21:B21"/>
    <mergeCell ref="A12:A13"/>
    <mergeCell ref="E12:E13"/>
    <mergeCell ref="A14:A15"/>
    <mergeCell ref="E14:E15"/>
    <mergeCell ref="A16:A18"/>
    <mergeCell ref="E16:E17"/>
  </mergeCells>
  <pageMargins left="0.19685039370078741" right="0.31496062992125984" top="0.74803149606299213" bottom="0.15748031496062992" header="0.31496062992125984" footer="0.31496062992125984"/>
  <pageSetup paperSize="9" scale="5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7"/>
  <sheetViews>
    <sheetView zoomScale="70" zoomScaleNormal="70" workbookViewId="0">
      <selection activeCell="V8" sqref="V8"/>
    </sheetView>
  </sheetViews>
  <sheetFormatPr defaultRowHeight="12.75"/>
  <cols>
    <col min="1" max="1" width="9.140625" style="1"/>
    <col min="2" max="2" width="79.42578125" style="1" customWidth="1"/>
    <col min="3" max="3" width="17.85546875" style="19" customWidth="1"/>
    <col min="4" max="5" width="16.42578125" style="19" customWidth="1"/>
    <col min="6" max="6" width="26.140625" style="19" customWidth="1"/>
    <col min="7" max="7" width="17" style="1" customWidth="1"/>
    <col min="8" max="8" width="15.42578125" style="1" hidden="1" customWidth="1"/>
    <col min="9" max="9" width="20.7109375" style="1" customWidth="1"/>
    <col min="10" max="10" width="19.140625" style="1" customWidth="1"/>
    <col min="11" max="11" width="28.7109375" style="1" hidden="1" customWidth="1"/>
    <col min="12" max="12" width="18.7109375" style="1" customWidth="1"/>
    <col min="13" max="13" width="18.7109375" style="1" hidden="1" customWidth="1"/>
    <col min="14" max="14" width="21.7109375" style="1" hidden="1" customWidth="1"/>
    <col min="15" max="16384" width="9.140625" style="1"/>
  </cols>
  <sheetData>
    <row r="1" spans="1:14" ht="20.25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28"/>
      <c r="L1" s="20" t="s">
        <v>78</v>
      </c>
      <c r="M1" s="1" t="s">
        <v>39</v>
      </c>
    </row>
    <row r="2" spans="1:14" ht="20.25" customHeight="1">
      <c r="B2" s="76" t="s">
        <v>51</v>
      </c>
      <c r="C2" s="76"/>
      <c r="D2" s="76"/>
      <c r="E2" s="76"/>
      <c r="F2" s="76"/>
      <c r="G2" s="76"/>
      <c r="H2" s="76"/>
      <c r="I2" s="76"/>
      <c r="J2" s="76"/>
      <c r="K2" s="28"/>
    </row>
    <row r="3" spans="1:14" ht="39" customHeight="1">
      <c r="B3" s="87" t="s">
        <v>62</v>
      </c>
      <c r="C3" s="87"/>
      <c r="D3" s="87"/>
      <c r="E3" s="87"/>
      <c r="F3" s="87"/>
      <c r="G3" s="87"/>
      <c r="H3" s="87"/>
      <c r="I3" s="87"/>
      <c r="J3" s="87"/>
      <c r="K3" s="87"/>
      <c r="L3" s="12"/>
      <c r="M3" s="11"/>
    </row>
    <row r="4" spans="1:14" ht="39" customHeight="1">
      <c r="B4" s="77" t="s">
        <v>85</v>
      </c>
      <c r="C4" s="77"/>
      <c r="D4" s="77"/>
      <c r="E4" s="77"/>
      <c r="F4" s="77"/>
      <c r="G4" s="77"/>
      <c r="H4" s="77"/>
      <c r="I4" s="77"/>
      <c r="J4" s="77"/>
      <c r="K4" s="29"/>
      <c r="L4" s="12"/>
      <c r="M4" s="11"/>
    </row>
    <row r="5" spans="1:14" ht="163.5" customHeight="1">
      <c r="A5" s="6" t="s">
        <v>1</v>
      </c>
      <c r="B5" s="6" t="s">
        <v>2</v>
      </c>
      <c r="C5" s="6" t="s">
        <v>43</v>
      </c>
      <c r="D5" s="6" t="s">
        <v>44</v>
      </c>
      <c r="E5" s="6" t="s">
        <v>3</v>
      </c>
      <c r="F5" s="6" t="s">
        <v>45</v>
      </c>
      <c r="G5" s="6" t="s">
        <v>4</v>
      </c>
      <c r="H5" s="6" t="s">
        <v>36</v>
      </c>
      <c r="I5" s="6" t="s">
        <v>46</v>
      </c>
      <c r="J5" s="6" t="s">
        <v>47</v>
      </c>
      <c r="K5" s="6" t="s">
        <v>37</v>
      </c>
      <c r="L5" s="6" t="s">
        <v>48</v>
      </c>
      <c r="M5" s="6" t="s">
        <v>38</v>
      </c>
      <c r="N5" s="6" t="s">
        <v>40</v>
      </c>
    </row>
    <row r="6" spans="1:14" ht="18.75">
      <c r="A6" s="6">
        <v>1</v>
      </c>
      <c r="B6" s="6">
        <v>2</v>
      </c>
      <c r="C6" s="16">
        <v>3</v>
      </c>
      <c r="D6" s="16">
        <v>4</v>
      </c>
      <c r="E6" s="16">
        <v>5</v>
      </c>
      <c r="F6" s="16">
        <v>6</v>
      </c>
      <c r="G6" s="6">
        <v>7</v>
      </c>
      <c r="H6" s="6">
        <v>8</v>
      </c>
      <c r="I6" s="6">
        <v>8</v>
      </c>
      <c r="J6" s="6">
        <v>9</v>
      </c>
      <c r="K6" s="6">
        <v>11</v>
      </c>
      <c r="L6" s="6">
        <v>10</v>
      </c>
      <c r="M6" s="6"/>
      <c r="N6" s="10"/>
    </row>
    <row r="7" spans="1:14" ht="37.5">
      <c r="A7" s="71">
        <v>1</v>
      </c>
      <c r="B7" s="4" t="s">
        <v>5</v>
      </c>
      <c r="C7" s="15">
        <v>61.34</v>
      </c>
      <c r="D7" s="44">
        <f>ROUND(C7*1.04,2)</f>
        <v>63.79</v>
      </c>
      <c r="E7" s="74" t="s">
        <v>6</v>
      </c>
      <c r="F7" s="16">
        <v>0</v>
      </c>
      <c r="G7" s="6" t="s">
        <v>31</v>
      </c>
      <c r="H7" s="6"/>
      <c r="I7" s="67">
        <f>C7*F7*$C$24</f>
        <v>0</v>
      </c>
      <c r="J7" s="67">
        <f>D7*F7*$C$24</f>
        <v>0</v>
      </c>
      <c r="K7" s="21"/>
      <c r="L7" s="62" t="e">
        <f>J7/I7</f>
        <v>#DIV/0!</v>
      </c>
      <c r="M7" s="21"/>
      <c r="N7" s="10"/>
    </row>
    <row r="8" spans="1:14" ht="18.75">
      <c r="A8" s="72"/>
      <c r="B8" s="4" t="s">
        <v>8</v>
      </c>
      <c r="C8" s="15">
        <v>61.34</v>
      </c>
      <c r="D8" s="44">
        <f>D7</f>
        <v>63.79</v>
      </c>
      <c r="E8" s="78"/>
      <c r="F8" s="31">
        <v>7.0888888888888886</v>
      </c>
      <c r="G8" s="6" t="s">
        <v>32</v>
      </c>
      <c r="H8" s="6" t="s">
        <v>7</v>
      </c>
      <c r="I8" s="67">
        <f>C8*$F$8</f>
        <v>434.83244444444443</v>
      </c>
      <c r="J8" s="67">
        <f>D8*$F$8</f>
        <v>452.20022222222218</v>
      </c>
      <c r="K8" s="22"/>
      <c r="L8" s="62">
        <f t="shared" ref="L8:L22" si="0">J8/I8</f>
        <v>1.0399413107270947</v>
      </c>
      <c r="M8" s="22"/>
      <c r="N8" s="10"/>
    </row>
    <row r="9" spans="1:14" ht="18.75">
      <c r="A9" s="73"/>
      <c r="B9" s="4" t="s">
        <v>28</v>
      </c>
      <c r="C9" s="15">
        <v>61.34</v>
      </c>
      <c r="D9" s="44">
        <f>D7</f>
        <v>63.79</v>
      </c>
      <c r="E9" s="75"/>
      <c r="F9" s="31">
        <v>3.2000000000000001E-2</v>
      </c>
      <c r="G9" s="6"/>
      <c r="H9" s="6"/>
      <c r="I9" s="67">
        <f>C9*$F$9*$D$25/$E$25*$C$25</f>
        <v>5.0752833730265206</v>
      </c>
      <c r="J9" s="67">
        <f>D9*$F$9*$D$25/$E$25*$C$25</f>
        <v>5.2779968432566298</v>
      </c>
      <c r="K9" s="7"/>
      <c r="L9" s="62">
        <f t="shared" si="0"/>
        <v>1.0399413107270947</v>
      </c>
      <c r="M9" s="7"/>
      <c r="N9" s="10"/>
    </row>
    <row r="10" spans="1:14" ht="18.75">
      <c r="A10" s="71">
        <v>2</v>
      </c>
      <c r="B10" s="4" t="s">
        <v>9</v>
      </c>
      <c r="C10" s="16">
        <v>117.78</v>
      </c>
      <c r="D10" s="44">
        <f>ROUND(0.0523511*D15+D7,2)</f>
        <v>131.52000000000001</v>
      </c>
      <c r="E10" s="74" t="s">
        <v>6</v>
      </c>
      <c r="F10" s="16">
        <v>0</v>
      </c>
      <c r="G10" s="6" t="s">
        <v>31</v>
      </c>
      <c r="H10" s="6"/>
      <c r="I10" s="67">
        <f t="shared" ref="I10:I13" si="1">C10*F10*$C$24</f>
        <v>0</v>
      </c>
      <c r="J10" s="67">
        <f t="shared" ref="J10:J21" si="2">D10*F10*$C$24</f>
        <v>0</v>
      </c>
      <c r="K10" s="21"/>
      <c r="L10" s="62" t="e">
        <f t="shared" si="0"/>
        <v>#DIV/0!</v>
      </c>
      <c r="M10" s="21"/>
      <c r="N10" s="10"/>
    </row>
    <row r="11" spans="1:14" ht="18.75">
      <c r="A11" s="72"/>
      <c r="B11" s="4" t="s">
        <v>10</v>
      </c>
      <c r="C11" s="16">
        <v>117.78</v>
      </c>
      <c r="D11" s="44">
        <f>D10</f>
        <v>131.52000000000001</v>
      </c>
      <c r="E11" s="75"/>
      <c r="F11" s="31">
        <v>3.7444444444444445</v>
      </c>
      <c r="G11" s="6" t="s">
        <v>32</v>
      </c>
      <c r="H11" s="6" t="s">
        <v>7</v>
      </c>
      <c r="I11" s="67">
        <f>C11*$F$11</f>
        <v>441.02066666666667</v>
      </c>
      <c r="J11" s="67">
        <f>D11*$F$11</f>
        <v>492.4693333333334</v>
      </c>
      <c r="K11" s="22"/>
      <c r="L11" s="62">
        <f t="shared" si="0"/>
        <v>1.1166581762608254</v>
      </c>
      <c r="M11" s="22"/>
      <c r="N11" s="10"/>
    </row>
    <row r="12" spans="1:14" ht="18.75">
      <c r="A12" s="73"/>
      <c r="B12" s="4" t="s">
        <v>29</v>
      </c>
      <c r="C12" s="16">
        <v>117.78</v>
      </c>
      <c r="D12" s="44">
        <f>D11</f>
        <v>131.52000000000001</v>
      </c>
      <c r="E12" s="30"/>
      <c r="F12" s="31">
        <v>3.2000000000000001E-2</v>
      </c>
      <c r="G12" s="6"/>
      <c r="H12" s="6"/>
      <c r="I12" s="67">
        <f>C12*$F$12*$D$25/$E$25*$C$25</f>
        <v>9.7451398055928191</v>
      </c>
      <c r="J12" s="67">
        <f>D12*$F$12*$D$25/$E$25*$C$25</f>
        <v>10.88199004272005</v>
      </c>
      <c r="K12" s="22"/>
      <c r="L12" s="62">
        <f t="shared" si="0"/>
        <v>1.1166581762608252</v>
      </c>
      <c r="M12" s="22"/>
      <c r="N12" s="10"/>
    </row>
    <row r="13" spans="1:14" ht="18.75">
      <c r="A13" s="71">
        <v>3</v>
      </c>
      <c r="B13" s="4" t="s">
        <v>11</v>
      </c>
      <c r="C13" s="15">
        <v>67.680000000000007</v>
      </c>
      <c r="D13" s="44">
        <f>ROUND(C13*1.04,2)</f>
        <v>70.39</v>
      </c>
      <c r="E13" s="74" t="s">
        <v>6</v>
      </c>
      <c r="F13" s="16">
        <v>0</v>
      </c>
      <c r="G13" s="6" t="s">
        <v>31</v>
      </c>
      <c r="H13" s="6"/>
      <c r="I13" s="67">
        <f t="shared" si="1"/>
        <v>0</v>
      </c>
      <c r="J13" s="67">
        <f t="shared" si="2"/>
        <v>0</v>
      </c>
      <c r="K13" s="21"/>
      <c r="L13" s="62" t="e">
        <f t="shared" si="0"/>
        <v>#DIV/0!</v>
      </c>
      <c r="M13" s="21"/>
      <c r="N13" s="10"/>
    </row>
    <row r="14" spans="1:14" ht="18.75">
      <c r="A14" s="73"/>
      <c r="B14" s="4" t="s">
        <v>12</v>
      </c>
      <c r="C14" s="15">
        <v>67.680000000000007</v>
      </c>
      <c r="D14" s="44">
        <f>D13</f>
        <v>70.39</v>
      </c>
      <c r="E14" s="75"/>
      <c r="F14" s="31">
        <f>F8+F11</f>
        <v>10.833333333333332</v>
      </c>
      <c r="G14" s="6" t="s">
        <v>32</v>
      </c>
      <c r="H14" s="6" t="s">
        <v>7</v>
      </c>
      <c r="I14" s="67">
        <f>C14*$F$14</f>
        <v>733.2</v>
      </c>
      <c r="J14" s="67">
        <f>D14*$F$14</f>
        <v>762.55833333333328</v>
      </c>
      <c r="K14" s="22"/>
      <c r="L14" s="62">
        <f t="shared" si="0"/>
        <v>1.0400413711583922</v>
      </c>
      <c r="M14" s="22"/>
      <c r="N14" s="10"/>
    </row>
    <row r="15" spans="1:14" ht="37.5">
      <c r="A15" s="71">
        <v>4</v>
      </c>
      <c r="B15" s="4" t="s">
        <v>13</v>
      </c>
      <c r="C15" s="15">
        <v>1078.17</v>
      </c>
      <c r="D15" s="44">
        <f>ROUND(C15*1.2,2)</f>
        <v>1293.8</v>
      </c>
      <c r="E15" s="74" t="s">
        <v>14</v>
      </c>
      <c r="F15" s="16">
        <v>0</v>
      </c>
      <c r="G15" s="6" t="s">
        <v>33</v>
      </c>
      <c r="H15" s="6"/>
      <c r="I15" s="67">
        <f>C15*F15*$C$25</f>
        <v>0</v>
      </c>
      <c r="J15" s="67">
        <f>D15*F15*$C$25</f>
        <v>0</v>
      </c>
      <c r="K15" s="21"/>
      <c r="L15" s="62" t="e">
        <f t="shared" si="0"/>
        <v>#DIV/0!</v>
      </c>
      <c r="M15" s="21"/>
      <c r="N15" s="10"/>
    </row>
    <row r="16" spans="1:14" ht="18.75">
      <c r="A16" s="73"/>
      <c r="B16" s="4" t="s">
        <v>15</v>
      </c>
      <c r="C16" s="15">
        <v>1078.17</v>
      </c>
      <c r="D16" s="44">
        <f>D15</f>
        <v>1293.8</v>
      </c>
      <c r="E16" s="75"/>
      <c r="F16" s="31">
        <v>1.7999999999999999E-2</v>
      </c>
      <c r="G16" s="6" t="s">
        <v>26</v>
      </c>
      <c r="H16" s="6" t="s">
        <v>7</v>
      </c>
      <c r="I16" s="67">
        <f>C16*F16*$C$25</f>
        <v>1566.1497420000001</v>
      </c>
      <c r="J16" s="67">
        <f>D16*F16*$C$25</f>
        <v>1879.3738799999996</v>
      </c>
      <c r="K16" s="22"/>
      <c r="L16" s="62">
        <f t="shared" si="0"/>
        <v>1.1999962900099239</v>
      </c>
      <c r="M16" s="22"/>
      <c r="N16" s="10"/>
    </row>
    <row r="17" spans="1:14" ht="18.75">
      <c r="A17" s="71">
        <v>5</v>
      </c>
      <c r="B17" s="4" t="s">
        <v>16</v>
      </c>
      <c r="C17" s="16">
        <v>2.68</v>
      </c>
      <c r="D17" s="44">
        <f>ROUND(C17*1.05,2)</f>
        <v>2.81</v>
      </c>
      <c r="E17" s="74" t="s">
        <v>17</v>
      </c>
      <c r="F17" s="57">
        <v>87</v>
      </c>
      <c r="G17" s="6" t="s">
        <v>18</v>
      </c>
      <c r="H17" s="6"/>
      <c r="I17" s="67">
        <f>C17*F17*$C$24</f>
        <v>233.16000000000003</v>
      </c>
      <c r="J17" s="67">
        <f t="shared" si="2"/>
        <v>244.47</v>
      </c>
      <c r="K17" s="21"/>
      <c r="L17" s="62">
        <f t="shared" si="0"/>
        <v>1.0485074626865671</v>
      </c>
      <c r="M17" s="21"/>
      <c r="N17" s="10"/>
    </row>
    <row r="18" spans="1:14" ht="18.75">
      <c r="A18" s="72"/>
      <c r="B18" s="4" t="s">
        <v>19</v>
      </c>
      <c r="C18" s="57">
        <v>0</v>
      </c>
      <c r="D18" s="44">
        <f>ROUND(C18*1.05,2)</f>
        <v>0</v>
      </c>
      <c r="E18" s="75"/>
      <c r="F18" s="57">
        <v>0</v>
      </c>
      <c r="G18" s="6" t="s">
        <v>27</v>
      </c>
      <c r="H18" s="6" t="s">
        <v>7</v>
      </c>
      <c r="I18" s="67">
        <f t="shared" ref="I18:I19" si="3">C18*F18*$C$24</f>
        <v>0</v>
      </c>
      <c r="J18" s="67">
        <f t="shared" si="2"/>
        <v>0</v>
      </c>
      <c r="K18" s="22"/>
      <c r="L18" s="62" t="e">
        <f t="shared" si="0"/>
        <v>#DIV/0!</v>
      </c>
      <c r="M18" s="22"/>
      <c r="N18" s="10"/>
    </row>
    <row r="19" spans="1:14" ht="18.75">
      <c r="A19" s="73"/>
      <c r="B19" s="4" t="s">
        <v>30</v>
      </c>
      <c r="C19" s="57">
        <v>0</v>
      </c>
      <c r="D19" s="59">
        <v>0</v>
      </c>
      <c r="E19" s="58"/>
      <c r="F19" s="57">
        <v>0</v>
      </c>
      <c r="G19" s="6"/>
      <c r="H19" s="6"/>
      <c r="I19" s="67">
        <f t="shared" si="3"/>
        <v>0</v>
      </c>
      <c r="J19" s="67">
        <f t="shared" si="2"/>
        <v>0</v>
      </c>
      <c r="K19" s="7"/>
      <c r="L19" s="62" t="e">
        <f t="shared" si="0"/>
        <v>#DIV/0!</v>
      </c>
      <c r="M19" s="7"/>
      <c r="N19" s="10"/>
    </row>
    <row r="20" spans="1:14" ht="37.5">
      <c r="A20" s="71">
        <v>6</v>
      </c>
      <c r="B20" s="4" t="s">
        <v>20</v>
      </c>
      <c r="C20" s="44">
        <v>5.5174700000000003</v>
      </c>
      <c r="D20" s="60">
        <f>ROUND(C20*1.034,5)</f>
        <v>5.7050599999999996</v>
      </c>
      <c r="E20" s="74" t="s">
        <v>21</v>
      </c>
      <c r="F20" s="57">
        <v>13.6</v>
      </c>
      <c r="G20" s="6" t="s">
        <v>34</v>
      </c>
      <c r="H20" s="6"/>
      <c r="I20" s="67">
        <f>C20*F20*$C$24</f>
        <v>75.037592000000004</v>
      </c>
      <c r="J20" s="67">
        <f t="shared" si="2"/>
        <v>77.588815999999994</v>
      </c>
      <c r="K20" s="21"/>
      <c r="L20" s="62">
        <f t="shared" si="0"/>
        <v>1.0339992786548906</v>
      </c>
      <c r="M20" s="21"/>
      <c r="N20" s="10"/>
    </row>
    <row r="21" spans="1:14" ht="37.5">
      <c r="A21" s="73"/>
      <c r="B21" s="4" t="s">
        <v>22</v>
      </c>
      <c r="C21" s="57">
        <v>0</v>
      </c>
      <c r="D21" s="59">
        <v>0</v>
      </c>
      <c r="E21" s="75"/>
      <c r="F21" s="57">
        <v>0</v>
      </c>
      <c r="G21" s="6" t="s">
        <v>35</v>
      </c>
      <c r="H21" s="6"/>
      <c r="I21" s="67">
        <f>C21*F21*$C$24</f>
        <v>0</v>
      </c>
      <c r="J21" s="67">
        <f t="shared" si="2"/>
        <v>0</v>
      </c>
      <c r="K21" s="22"/>
      <c r="L21" s="62" t="e">
        <f t="shared" si="0"/>
        <v>#DIV/0!</v>
      </c>
      <c r="M21" s="22"/>
      <c r="N21" s="10"/>
    </row>
    <row r="22" spans="1:14" ht="33.75" customHeight="1">
      <c r="A22" s="69" t="s">
        <v>23</v>
      </c>
      <c r="B22" s="70"/>
      <c r="C22" s="16">
        <v>0</v>
      </c>
      <c r="D22" s="59">
        <v>0</v>
      </c>
      <c r="E22" s="16">
        <v>0</v>
      </c>
      <c r="F22" s="16">
        <v>0</v>
      </c>
      <c r="G22" s="16">
        <v>0</v>
      </c>
      <c r="H22" s="8" t="s">
        <v>7</v>
      </c>
      <c r="I22" s="68">
        <f>I8+I9+I11+I12+I14+I16+I17+I20</f>
        <v>3498.2208682897303</v>
      </c>
      <c r="J22" s="68">
        <f>J8+J9+J11+J12+J14+J16+J17+J20</f>
        <v>3924.8205717748651</v>
      </c>
      <c r="K22" s="9"/>
      <c r="L22" s="62">
        <f t="shared" si="0"/>
        <v>1.1219476183885719</v>
      </c>
      <c r="M22" s="9"/>
      <c r="N22" s="10"/>
    </row>
    <row r="23" spans="1:14">
      <c r="D23" s="36" t="s">
        <v>49</v>
      </c>
      <c r="E23" s="36" t="s">
        <v>53</v>
      </c>
    </row>
    <row r="24" spans="1:14" ht="31.5">
      <c r="B24" s="2" t="s">
        <v>41</v>
      </c>
      <c r="C24" s="14">
        <v>1</v>
      </c>
      <c r="I24" s="13"/>
    </row>
    <row r="25" spans="1:14" ht="15.75">
      <c r="B25" s="2" t="s">
        <v>42</v>
      </c>
      <c r="C25" s="14">
        <v>80.7</v>
      </c>
      <c r="D25" s="40">
        <v>124.2</v>
      </c>
      <c r="E25" s="40">
        <v>3876.4</v>
      </c>
    </row>
    <row r="26" spans="1:14" ht="18.75">
      <c r="B26" s="3"/>
      <c r="C26" s="18"/>
      <c r="D26" s="18"/>
      <c r="E26" s="25"/>
      <c r="F26" s="18"/>
      <c r="G26" s="3"/>
    </row>
    <row r="27" spans="1:14" ht="18.75">
      <c r="B27" s="5"/>
      <c r="C27" s="18"/>
      <c r="D27" s="18"/>
      <c r="E27" s="25"/>
      <c r="F27" s="18"/>
      <c r="G27" s="3"/>
    </row>
  </sheetData>
  <mergeCells count="17">
    <mergeCell ref="A10:A12"/>
    <mergeCell ref="E10:E11"/>
    <mergeCell ref="A13:A14"/>
    <mergeCell ref="E13:E14"/>
    <mergeCell ref="B1:J1"/>
    <mergeCell ref="B2:J2"/>
    <mergeCell ref="B3:K3"/>
    <mergeCell ref="B4:J4"/>
    <mergeCell ref="A7:A9"/>
    <mergeCell ref="E7:E9"/>
    <mergeCell ref="A22:B22"/>
    <mergeCell ref="A15:A16"/>
    <mergeCell ref="E15:E16"/>
    <mergeCell ref="A17:A19"/>
    <mergeCell ref="E17:E18"/>
    <mergeCell ref="A20:A21"/>
    <mergeCell ref="E20:E21"/>
  </mergeCells>
  <pageMargins left="0.19685039370078741" right="0.31496062992125984" top="0.74803149606299213" bottom="0.15748031496062992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7"/>
  <sheetViews>
    <sheetView tabSelected="1" zoomScale="75" zoomScaleNormal="75" zoomScaleSheetLayoutView="75" workbookViewId="0">
      <selection activeCell="D8" sqref="D8"/>
    </sheetView>
  </sheetViews>
  <sheetFormatPr defaultRowHeight="12.75"/>
  <cols>
    <col min="1" max="1" width="9.140625" style="19"/>
    <col min="2" max="2" width="79.42578125" style="19" customWidth="1"/>
    <col min="3" max="3" width="17.85546875" style="19" customWidth="1"/>
    <col min="4" max="5" width="16.42578125" style="19" customWidth="1"/>
    <col min="6" max="6" width="26.140625" style="19" customWidth="1"/>
    <col min="7" max="7" width="17" style="19" customWidth="1"/>
    <col min="8" max="8" width="15.42578125" style="19" hidden="1" customWidth="1"/>
    <col min="9" max="9" width="20.7109375" style="19" customWidth="1"/>
    <col min="10" max="10" width="19.140625" style="19" customWidth="1"/>
    <col min="11" max="11" width="28.7109375" style="19" hidden="1" customWidth="1"/>
    <col min="12" max="12" width="18.7109375" style="19" customWidth="1"/>
    <col min="13" max="13" width="18.7109375" style="19" hidden="1" customWidth="1"/>
    <col min="14" max="14" width="21.7109375" style="19" hidden="1" customWidth="1"/>
    <col min="15" max="16384" width="9.140625" style="19"/>
  </cols>
  <sheetData>
    <row r="1" spans="1:14" ht="20.25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46"/>
      <c r="L1" s="19" t="s">
        <v>64</v>
      </c>
      <c r="M1" s="19" t="s">
        <v>39</v>
      </c>
    </row>
    <row r="2" spans="1:14" ht="20.25" customHeight="1">
      <c r="B2" s="79" t="s">
        <v>51</v>
      </c>
      <c r="C2" s="79"/>
      <c r="D2" s="79"/>
      <c r="E2" s="79"/>
      <c r="F2" s="79"/>
      <c r="G2" s="79"/>
      <c r="H2" s="79"/>
      <c r="I2" s="79"/>
      <c r="J2" s="79"/>
      <c r="K2" s="46"/>
    </row>
    <row r="3" spans="1:14" ht="39" customHeight="1">
      <c r="B3" s="80" t="s">
        <v>52</v>
      </c>
      <c r="C3" s="80"/>
      <c r="D3" s="80"/>
      <c r="E3" s="80"/>
      <c r="F3" s="80"/>
      <c r="G3" s="80"/>
      <c r="H3" s="80"/>
      <c r="I3" s="80"/>
      <c r="J3" s="80"/>
      <c r="K3" s="80"/>
      <c r="L3" s="47"/>
      <c r="M3" s="48"/>
    </row>
    <row r="4" spans="1:14" ht="39" customHeight="1">
      <c r="B4" s="86" t="s">
        <v>79</v>
      </c>
      <c r="C4" s="86"/>
      <c r="D4" s="86"/>
      <c r="E4" s="86"/>
      <c r="F4" s="86"/>
      <c r="G4" s="86"/>
      <c r="H4" s="86"/>
      <c r="I4" s="86"/>
      <c r="J4" s="86"/>
      <c r="K4" s="49"/>
      <c r="L4" s="47"/>
      <c r="M4" s="48"/>
    </row>
    <row r="5" spans="1:14" ht="163.5" customHeight="1">
      <c r="A5" s="16" t="s">
        <v>1</v>
      </c>
      <c r="B5" s="16" t="s">
        <v>2</v>
      </c>
      <c r="C5" s="16" t="s">
        <v>43</v>
      </c>
      <c r="D5" s="16" t="s">
        <v>44</v>
      </c>
      <c r="E5" s="16" t="s">
        <v>3</v>
      </c>
      <c r="F5" s="16" t="s">
        <v>45</v>
      </c>
      <c r="G5" s="16" t="s">
        <v>4</v>
      </c>
      <c r="H5" s="16" t="s">
        <v>36</v>
      </c>
      <c r="I5" s="16" t="s">
        <v>46</v>
      </c>
      <c r="J5" s="16" t="s">
        <v>47</v>
      </c>
      <c r="K5" s="16" t="s">
        <v>37</v>
      </c>
      <c r="L5" s="16" t="s">
        <v>48</v>
      </c>
      <c r="M5" s="16" t="s">
        <v>38</v>
      </c>
      <c r="N5" s="16" t="s">
        <v>40</v>
      </c>
    </row>
    <row r="6" spans="1:14" ht="18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8</v>
      </c>
      <c r="J6" s="16">
        <v>9</v>
      </c>
      <c r="K6" s="16">
        <v>11</v>
      </c>
      <c r="L6" s="16">
        <v>10</v>
      </c>
      <c r="M6" s="16"/>
      <c r="N6" s="50"/>
    </row>
    <row r="7" spans="1:14" ht="37.5">
      <c r="A7" s="81">
        <v>1</v>
      </c>
      <c r="B7" s="51" t="s">
        <v>5</v>
      </c>
      <c r="C7" s="44">
        <v>61.34</v>
      </c>
      <c r="D7" s="44">
        <f>ROUND(C7*1.04,2)</f>
        <v>63.79</v>
      </c>
      <c r="E7" s="74" t="s">
        <v>6</v>
      </c>
      <c r="F7" s="31">
        <v>3.9009999999999998</v>
      </c>
      <c r="G7" s="16" t="s">
        <v>31</v>
      </c>
      <c r="H7" s="16"/>
      <c r="I7" s="63">
        <f>C7*F7*$C$24</f>
        <v>239.28734</v>
      </c>
      <c r="J7" s="63">
        <f>D7*F7*$C$24</f>
        <v>248.84478999999999</v>
      </c>
      <c r="K7" s="52"/>
      <c r="L7" s="66">
        <f>J7/I7</f>
        <v>1.0399413107270947</v>
      </c>
      <c r="M7" s="52"/>
      <c r="N7" s="50"/>
    </row>
    <row r="8" spans="1:14" ht="18.75">
      <c r="A8" s="82"/>
      <c r="B8" s="51" t="s">
        <v>8</v>
      </c>
      <c r="C8" s="44">
        <v>61.34</v>
      </c>
      <c r="D8" s="44">
        <f>D7</f>
        <v>63.79</v>
      </c>
      <c r="E8" s="78"/>
      <c r="F8" s="42">
        <v>0</v>
      </c>
      <c r="G8" s="16" t="s">
        <v>32</v>
      </c>
      <c r="H8" s="16" t="s">
        <v>7</v>
      </c>
      <c r="I8" s="63">
        <f>C8*F8*$C$24</f>
        <v>0</v>
      </c>
      <c r="J8" s="63">
        <f t="shared" ref="J8:J21" si="0">D8*F8*$C$24</f>
        <v>0</v>
      </c>
      <c r="K8" s="34"/>
      <c r="L8" s="66" t="e">
        <f t="shared" ref="L8:L22" si="1">J8/I8</f>
        <v>#DIV/0!</v>
      </c>
      <c r="M8" s="34"/>
      <c r="N8" s="50"/>
    </row>
    <row r="9" spans="1:14" ht="18.75">
      <c r="A9" s="83"/>
      <c r="B9" s="51" t="s">
        <v>28</v>
      </c>
      <c r="C9" s="44">
        <v>61.34</v>
      </c>
      <c r="D9" s="44">
        <f>D7</f>
        <v>63.79</v>
      </c>
      <c r="E9" s="75"/>
      <c r="F9" s="16">
        <v>3.2000000000000001E-2</v>
      </c>
      <c r="G9" s="16"/>
      <c r="H9" s="16"/>
      <c r="I9" s="63">
        <f>C9*$F$9*$D$25/$E$25*$C$25</f>
        <v>22.562985143373634</v>
      </c>
      <c r="J9" s="63">
        <f>D9*$F$9*$D$25/$E$25*$C$25</f>
        <v>23.464180343915945</v>
      </c>
      <c r="K9" s="33"/>
      <c r="L9" s="66">
        <f t="shared" si="1"/>
        <v>1.0399413107270949</v>
      </c>
      <c r="M9" s="33"/>
      <c r="N9" s="50"/>
    </row>
    <row r="10" spans="1:14" ht="18.75">
      <c r="A10" s="81">
        <v>2</v>
      </c>
      <c r="B10" s="51" t="s">
        <v>9</v>
      </c>
      <c r="C10" s="16">
        <v>117.78</v>
      </c>
      <c r="D10" s="44">
        <f>ROUND(0.0523511*D15+D7,2)</f>
        <v>131.52000000000001</v>
      </c>
      <c r="E10" s="74" t="s">
        <v>6</v>
      </c>
      <c r="F10" s="31">
        <v>3.4180000000000001</v>
      </c>
      <c r="G10" s="16" t="s">
        <v>31</v>
      </c>
      <c r="H10" s="16"/>
      <c r="I10" s="63">
        <f t="shared" ref="I10:I11" si="2">C10*F10*$C$24</f>
        <v>402.57204000000002</v>
      </c>
      <c r="J10" s="63">
        <f t="shared" si="0"/>
        <v>449.53536000000008</v>
      </c>
      <c r="K10" s="52"/>
      <c r="L10" s="66">
        <f t="shared" si="1"/>
        <v>1.1166581762608254</v>
      </c>
      <c r="M10" s="52"/>
      <c r="N10" s="50"/>
    </row>
    <row r="11" spans="1:14" ht="18.75">
      <c r="A11" s="82"/>
      <c r="B11" s="51" t="s">
        <v>10</v>
      </c>
      <c r="C11" s="16">
        <v>117.78</v>
      </c>
      <c r="D11" s="44">
        <f t="shared" ref="D11" si="3">ROUND(0.0523511*D16+D8,2)</f>
        <v>131.52000000000001</v>
      </c>
      <c r="E11" s="75"/>
      <c r="F11" s="42">
        <v>0</v>
      </c>
      <c r="G11" s="16" t="s">
        <v>32</v>
      </c>
      <c r="H11" s="16" t="s">
        <v>7</v>
      </c>
      <c r="I11" s="63">
        <f t="shared" si="2"/>
        <v>0</v>
      </c>
      <c r="J11" s="63">
        <f t="shared" si="0"/>
        <v>0</v>
      </c>
      <c r="K11" s="34"/>
      <c r="L11" s="66" t="e">
        <f t="shared" si="1"/>
        <v>#DIV/0!</v>
      </c>
      <c r="M11" s="34"/>
      <c r="N11" s="50"/>
    </row>
    <row r="12" spans="1:14" ht="18.75">
      <c r="A12" s="83"/>
      <c r="B12" s="51" t="s">
        <v>29</v>
      </c>
      <c r="C12" s="16">
        <v>117.78</v>
      </c>
      <c r="D12" s="44">
        <f>D11</f>
        <v>131.52000000000001</v>
      </c>
      <c r="E12" s="43"/>
      <c r="F12" s="31">
        <v>3.2000000000000001E-2</v>
      </c>
      <c r="G12" s="16"/>
      <c r="H12" s="16"/>
      <c r="I12" s="63">
        <f>C12*$F$12*$D$25/$E$25*$C$25</f>
        <v>43.323579885662646</v>
      </c>
      <c r="J12" s="63">
        <f>D12*$F$12*$D$25/$E$25*$C$25</f>
        <v>48.377629704214236</v>
      </c>
      <c r="K12" s="34"/>
      <c r="L12" s="66">
        <f t="shared" si="1"/>
        <v>1.1166581762608256</v>
      </c>
      <c r="M12" s="34"/>
      <c r="N12" s="50"/>
    </row>
    <row r="13" spans="1:14" ht="18.75">
      <c r="A13" s="81">
        <v>3</v>
      </c>
      <c r="B13" s="51" t="s">
        <v>11</v>
      </c>
      <c r="C13" s="44">
        <v>67.680000000000007</v>
      </c>
      <c r="D13" s="44">
        <f>ROUND(C13*1.04,2)</f>
        <v>70.39</v>
      </c>
      <c r="E13" s="74" t="s">
        <v>6</v>
      </c>
      <c r="F13" s="31">
        <f>F7+F10</f>
        <v>7.319</v>
      </c>
      <c r="G13" s="16" t="s">
        <v>31</v>
      </c>
      <c r="H13" s="16"/>
      <c r="I13" s="63">
        <f>C13*F13*$C$24</f>
        <v>495.34992000000005</v>
      </c>
      <c r="J13" s="63">
        <f t="shared" si="0"/>
        <v>515.18440999999996</v>
      </c>
      <c r="K13" s="52"/>
      <c r="L13" s="66">
        <f t="shared" si="1"/>
        <v>1.0400413711583922</v>
      </c>
      <c r="M13" s="52"/>
      <c r="N13" s="50"/>
    </row>
    <row r="14" spans="1:14" ht="18.75">
      <c r="A14" s="83"/>
      <c r="B14" s="51" t="s">
        <v>12</v>
      </c>
      <c r="C14" s="44">
        <v>67.680000000000007</v>
      </c>
      <c r="D14" s="44">
        <f>D13</f>
        <v>70.39</v>
      </c>
      <c r="E14" s="75"/>
      <c r="F14" s="42">
        <v>0</v>
      </c>
      <c r="G14" s="16" t="s">
        <v>32</v>
      </c>
      <c r="H14" s="16" t="s">
        <v>7</v>
      </c>
      <c r="I14" s="63">
        <f>C14*F14*$C$24</f>
        <v>0</v>
      </c>
      <c r="J14" s="63">
        <f t="shared" si="0"/>
        <v>0</v>
      </c>
      <c r="K14" s="34"/>
      <c r="L14" s="66" t="e">
        <f t="shared" si="1"/>
        <v>#DIV/0!</v>
      </c>
      <c r="M14" s="34"/>
      <c r="N14" s="50"/>
    </row>
    <row r="15" spans="1:14" ht="37.5">
      <c r="A15" s="81">
        <v>4</v>
      </c>
      <c r="B15" s="51" t="s">
        <v>13</v>
      </c>
      <c r="C15" s="44">
        <v>1078.17</v>
      </c>
      <c r="D15" s="44">
        <f>ROUND(C15*1.2,2)</f>
        <v>1293.8</v>
      </c>
      <c r="E15" s="74" t="s">
        <v>14</v>
      </c>
      <c r="F15" s="32">
        <v>2.63E-2</v>
      </c>
      <c r="G15" s="16" t="s">
        <v>33</v>
      </c>
      <c r="H15" s="16"/>
      <c r="I15" s="63">
        <f>C15*F15*$C$25</f>
        <v>1905.5145312000004</v>
      </c>
      <c r="J15" s="63">
        <f>D15*F15*$C$25</f>
        <v>2286.6103679999997</v>
      </c>
      <c r="K15" s="52"/>
      <c r="L15" s="66">
        <f t="shared" si="1"/>
        <v>1.1999962900099237</v>
      </c>
      <c r="M15" s="52"/>
      <c r="N15" s="50"/>
    </row>
    <row r="16" spans="1:14" ht="18.75">
      <c r="A16" s="83"/>
      <c r="B16" s="51" t="s">
        <v>15</v>
      </c>
      <c r="C16" s="44">
        <v>1078.17</v>
      </c>
      <c r="D16" s="44">
        <f>D15</f>
        <v>1293.8</v>
      </c>
      <c r="E16" s="75"/>
      <c r="F16" s="42">
        <v>0</v>
      </c>
      <c r="G16" s="16" t="s">
        <v>26</v>
      </c>
      <c r="H16" s="16" t="s">
        <v>7</v>
      </c>
      <c r="I16" s="63">
        <f>C16*F16*$C$25</f>
        <v>0</v>
      </c>
      <c r="J16" s="63">
        <f>D16*F16*$C$25</f>
        <v>0</v>
      </c>
      <c r="K16" s="34"/>
      <c r="L16" s="66" t="e">
        <f t="shared" si="1"/>
        <v>#DIV/0!</v>
      </c>
      <c r="M16" s="34"/>
      <c r="N16" s="50"/>
    </row>
    <row r="17" spans="1:14" ht="18.75">
      <c r="A17" s="81">
        <v>5</v>
      </c>
      <c r="B17" s="51" t="s">
        <v>16</v>
      </c>
      <c r="C17" s="16">
        <v>2.68</v>
      </c>
      <c r="D17" s="44">
        <f>ROUND(C17*1.05,2)</f>
        <v>2.81</v>
      </c>
      <c r="E17" s="74" t="s">
        <v>17</v>
      </c>
      <c r="F17" s="57">
        <v>87</v>
      </c>
      <c r="G17" s="16" t="s">
        <v>18</v>
      </c>
      <c r="H17" s="16"/>
      <c r="I17" s="63">
        <f>C17*F17*$C$24</f>
        <v>233.16000000000003</v>
      </c>
      <c r="J17" s="63">
        <f t="shared" si="0"/>
        <v>244.47</v>
      </c>
      <c r="K17" s="52"/>
      <c r="L17" s="66">
        <f t="shared" si="1"/>
        <v>1.0485074626865671</v>
      </c>
      <c r="M17" s="52"/>
      <c r="N17" s="50"/>
    </row>
    <row r="18" spans="1:14" ht="18.75">
      <c r="A18" s="82"/>
      <c r="B18" s="51" t="s">
        <v>19</v>
      </c>
      <c r="C18" s="57">
        <v>0</v>
      </c>
      <c r="D18" s="44">
        <f>ROUND(C18*1.05,2)</f>
        <v>0</v>
      </c>
      <c r="E18" s="75"/>
      <c r="F18" s="57">
        <v>0</v>
      </c>
      <c r="G18" s="16" t="s">
        <v>27</v>
      </c>
      <c r="H18" s="16" t="s">
        <v>7</v>
      </c>
      <c r="I18" s="63">
        <f t="shared" ref="I18:I19" si="4">C18*F18*$C$24</f>
        <v>0</v>
      </c>
      <c r="J18" s="63">
        <f t="shared" si="0"/>
        <v>0</v>
      </c>
      <c r="K18" s="34"/>
      <c r="L18" s="66" t="e">
        <f t="shared" si="1"/>
        <v>#DIV/0!</v>
      </c>
      <c r="M18" s="34"/>
      <c r="N18" s="50"/>
    </row>
    <row r="19" spans="1:14" ht="18.75">
      <c r="A19" s="83"/>
      <c r="B19" s="51" t="s">
        <v>30</v>
      </c>
      <c r="C19" s="57">
        <v>0</v>
      </c>
      <c r="D19" s="59">
        <v>0</v>
      </c>
      <c r="E19" s="43"/>
      <c r="F19" s="57">
        <v>0</v>
      </c>
      <c r="G19" s="16"/>
      <c r="H19" s="16"/>
      <c r="I19" s="63">
        <f t="shared" si="4"/>
        <v>0</v>
      </c>
      <c r="J19" s="63">
        <f t="shared" si="0"/>
        <v>0</v>
      </c>
      <c r="K19" s="33"/>
      <c r="L19" s="66" t="e">
        <f t="shared" si="1"/>
        <v>#DIV/0!</v>
      </c>
      <c r="M19" s="33"/>
      <c r="N19" s="50"/>
    </row>
    <row r="20" spans="1:14" ht="37.5">
      <c r="A20" s="81">
        <v>6</v>
      </c>
      <c r="B20" s="51" t="s">
        <v>20</v>
      </c>
      <c r="C20" s="61">
        <v>5.5174700000000003</v>
      </c>
      <c r="D20" s="60">
        <f>C20*1.034</f>
        <v>5.7050639800000003</v>
      </c>
      <c r="E20" s="74" t="s">
        <v>21</v>
      </c>
      <c r="F20" s="57">
        <v>13.6</v>
      </c>
      <c r="G20" s="16" t="s">
        <v>34</v>
      </c>
      <c r="H20" s="16"/>
      <c r="I20" s="63">
        <f>C20*F20*$C$24</f>
        <v>75.037592000000004</v>
      </c>
      <c r="J20" s="63">
        <f t="shared" si="0"/>
        <v>77.588870127999996</v>
      </c>
      <c r="K20" s="52"/>
      <c r="L20" s="66">
        <f t="shared" si="1"/>
        <v>1.0339999999999998</v>
      </c>
      <c r="M20" s="52"/>
      <c r="N20" s="50"/>
    </row>
    <row r="21" spans="1:14" ht="37.5">
      <c r="A21" s="83"/>
      <c r="B21" s="51" t="s">
        <v>22</v>
      </c>
      <c r="C21" s="16">
        <v>0</v>
      </c>
      <c r="D21" s="16">
        <v>0</v>
      </c>
      <c r="E21" s="75"/>
      <c r="F21" s="42">
        <v>0</v>
      </c>
      <c r="G21" s="16" t="s">
        <v>35</v>
      </c>
      <c r="H21" s="16"/>
      <c r="I21" s="63">
        <f>C21*F21*$C$24</f>
        <v>0</v>
      </c>
      <c r="J21" s="63">
        <f t="shared" si="0"/>
        <v>0</v>
      </c>
      <c r="K21" s="34"/>
      <c r="L21" s="66" t="e">
        <f t="shared" si="1"/>
        <v>#DIV/0!</v>
      </c>
      <c r="M21" s="34"/>
      <c r="N21" s="50"/>
    </row>
    <row r="22" spans="1:14" ht="33.75" customHeight="1">
      <c r="A22" s="84" t="s">
        <v>23</v>
      </c>
      <c r="B22" s="85"/>
      <c r="C22" s="16">
        <v>0</v>
      </c>
      <c r="D22" s="16">
        <v>0</v>
      </c>
      <c r="E22" s="42">
        <v>0</v>
      </c>
      <c r="F22" s="42">
        <v>0</v>
      </c>
      <c r="G22" s="42">
        <v>0</v>
      </c>
      <c r="H22" s="17" t="s">
        <v>7</v>
      </c>
      <c r="I22" s="65">
        <f>I7+I9+I10+I12+I13+I15+I17+I20</f>
        <v>3416.8079882290367</v>
      </c>
      <c r="J22" s="65">
        <f>J7+J9+J10+J12+J13+J15+J17+J20</f>
        <v>3894.0756081761297</v>
      </c>
      <c r="K22" s="35"/>
      <c r="L22" s="66">
        <f t="shared" si="1"/>
        <v>1.1396823062903412</v>
      </c>
      <c r="M22" s="35"/>
      <c r="N22" s="50"/>
    </row>
    <row r="23" spans="1:14">
      <c r="D23" s="36" t="s">
        <v>49</v>
      </c>
      <c r="E23" s="36" t="s">
        <v>53</v>
      </c>
    </row>
    <row r="24" spans="1:14" ht="31.5">
      <c r="B24" s="53" t="s">
        <v>41</v>
      </c>
      <c r="C24" s="14">
        <v>1</v>
      </c>
      <c r="I24" s="37"/>
    </row>
    <row r="25" spans="1:14" ht="15.75">
      <c r="B25" s="53" t="s">
        <v>42</v>
      </c>
      <c r="C25" s="26">
        <v>67.2</v>
      </c>
      <c r="D25" s="19">
        <v>151.4</v>
      </c>
      <c r="E25" s="19">
        <v>885.1</v>
      </c>
    </row>
    <row r="26" spans="1:14" ht="18.75">
      <c r="B26" s="18"/>
      <c r="C26" s="18"/>
      <c r="D26" s="18"/>
      <c r="E26" s="25"/>
      <c r="F26" s="18"/>
      <c r="G26" s="18"/>
    </row>
    <row r="27" spans="1:14" ht="18.75">
      <c r="B27" s="54"/>
      <c r="C27" s="18"/>
      <c r="D27" s="18"/>
      <c r="E27" s="25"/>
      <c r="F27" s="18"/>
      <c r="G27" s="18"/>
    </row>
  </sheetData>
  <mergeCells count="17">
    <mergeCell ref="A20:A21"/>
    <mergeCell ref="E20:E21"/>
    <mergeCell ref="A22:B22"/>
    <mergeCell ref="B4:J4"/>
    <mergeCell ref="A13:A14"/>
    <mergeCell ref="E13:E14"/>
    <mergeCell ref="A15:A16"/>
    <mergeCell ref="E15:E16"/>
    <mergeCell ref="A17:A19"/>
    <mergeCell ref="E17:E18"/>
    <mergeCell ref="A10:A12"/>
    <mergeCell ref="E10:E11"/>
    <mergeCell ref="B1:J1"/>
    <mergeCell ref="B2:J2"/>
    <mergeCell ref="B3:K3"/>
    <mergeCell ref="A7:A9"/>
    <mergeCell ref="E7:E9"/>
  </mergeCells>
  <pageMargins left="0.25" right="0.25" top="0.75" bottom="0.75" header="0.3" footer="0.3"/>
  <pageSetup paperSize="9"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6"/>
  <sheetViews>
    <sheetView zoomScale="85" zoomScaleNormal="85" workbookViewId="0">
      <selection activeCell="L6" sqref="L6:L21"/>
    </sheetView>
  </sheetViews>
  <sheetFormatPr defaultRowHeight="12.75"/>
  <cols>
    <col min="1" max="1" width="9.140625" style="1"/>
    <col min="2" max="2" width="79.42578125" style="1" customWidth="1"/>
    <col min="3" max="3" width="17.85546875" style="19" customWidth="1"/>
    <col min="4" max="5" width="16.42578125" style="19" customWidth="1"/>
    <col min="6" max="6" width="26.140625" style="19" customWidth="1"/>
    <col min="7" max="7" width="17" style="1" customWidth="1"/>
    <col min="8" max="8" width="15.42578125" style="1" hidden="1" customWidth="1"/>
    <col min="9" max="9" width="20.7109375" style="1" customWidth="1"/>
    <col min="10" max="10" width="19.140625" style="1" customWidth="1"/>
    <col min="11" max="11" width="28.7109375" style="1" hidden="1" customWidth="1"/>
    <col min="12" max="12" width="18.7109375" style="1" customWidth="1"/>
    <col min="13" max="13" width="18.7109375" style="1" hidden="1" customWidth="1"/>
    <col min="14" max="14" width="21.7109375" style="1" hidden="1" customWidth="1"/>
    <col min="15" max="16384" width="9.140625" style="1"/>
  </cols>
  <sheetData>
    <row r="1" spans="1:14" ht="20.25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28"/>
      <c r="L1" s="20" t="s">
        <v>65</v>
      </c>
      <c r="M1" s="1" t="s">
        <v>39</v>
      </c>
    </row>
    <row r="2" spans="1:14" ht="20.25" customHeight="1">
      <c r="B2" s="76" t="s">
        <v>51</v>
      </c>
      <c r="C2" s="76"/>
      <c r="D2" s="76"/>
      <c r="E2" s="76"/>
      <c r="F2" s="76"/>
      <c r="G2" s="76"/>
      <c r="H2" s="76"/>
      <c r="I2" s="76"/>
      <c r="J2" s="76"/>
      <c r="K2" s="28"/>
    </row>
    <row r="3" spans="1:14" ht="39" customHeight="1">
      <c r="B3" s="77" t="s">
        <v>50</v>
      </c>
      <c r="C3" s="77"/>
      <c r="D3" s="77"/>
      <c r="E3" s="77"/>
      <c r="F3" s="77"/>
      <c r="G3" s="77"/>
      <c r="H3" s="77"/>
      <c r="I3" s="77"/>
      <c r="J3" s="77"/>
      <c r="K3" s="77"/>
      <c r="L3" s="12"/>
      <c r="M3" s="11"/>
    </row>
    <row r="4" spans="1:14" ht="163.5" customHeight="1">
      <c r="A4" s="6" t="s">
        <v>1</v>
      </c>
      <c r="B4" s="6" t="s">
        <v>2</v>
      </c>
      <c r="C4" s="6" t="s">
        <v>43</v>
      </c>
      <c r="D4" s="6" t="s">
        <v>44</v>
      </c>
      <c r="E4" s="6" t="s">
        <v>3</v>
      </c>
      <c r="F4" s="6" t="s">
        <v>45</v>
      </c>
      <c r="G4" s="6" t="s">
        <v>4</v>
      </c>
      <c r="H4" s="6" t="s">
        <v>36</v>
      </c>
      <c r="I4" s="6" t="s">
        <v>46</v>
      </c>
      <c r="J4" s="6" t="s">
        <v>47</v>
      </c>
      <c r="K4" s="6" t="s">
        <v>37</v>
      </c>
      <c r="L4" s="6" t="s">
        <v>48</v>
      </c>
      <c r="M4" s="6" t="s">
        <v>38</v>
      </c>
      <c r="N4" s="6" t="s">
        <v>40</v>
      </c>
    </row>
    <row r="5" spans="1:14" ht="18.75">
      <c r="A5" s="6">
        <v>1</v>
      </c>
      <c r="B5" s="6">
        <v>2</v>
      </c>
      <c r="C5" s="16">
        <v>3</v>
      </c>
      <c r="D5" s="16">
        <v>4</v>
      </c>
      <c r="E5" s="16">
        <v>5</v>
      </c>
      <c r="F5" s="16">
        <v>6</v>
      </c>
      <c r="G5" s="6">
        <v>7</v>
      </c>
      <c r="H5" s="6">
        <v>8</v>
      </c>
      <c r="I5" s="6">
        <v>8</v>
      </c>
      <c r="J5" s="6">
        <v>9</v>
      </c>
      <c r="K5" s="6">
        <v>11</v>
      </c>
      <c r="L5" s="6">
        <v>10</v>
      </c>
      <c r="M5" s="6"/>
      <c r="N5" s="10"/>
    </row>
    <row r="6" spans="1:14" ht="37.5">
      <c r="A6" s="71">
        <v>1</v>
      </c>
      <c r="B6" s="4" t="s">
        <v>5</v>
      </c>
      <c r="C6" s="15">
        <v>61.34</v>
      </c>
      <c r="D6" s="44">
        <f>ROUND(C6*1.04,2)</f>
        <v>63.79</v>
      </c>
      <c r="E6" s="74" t="s">
        <v>6</v>
      </c>
      <c r="F6" s="31">
        <v>0</v>
      </c>
      <c r="G6" s="6" t="s">
        <v>31</v>
      </c>
      <c r="H6" s="6"/>
      <c r="I6" s="63">
        <f t="shared" ref="I6:I13" si="0">C6*F6*$C$23</f>
        <v>0</v>
      </c>
      <c r="J6" s="63">
        <f>D6*F6*$C$23</f>
        <v>0</v>
      </c>
      <c r="K6" s="21"/>
      <c r="L6" s="62" t="e">
        <f>J6/I6</f>
        <v>#DIV/0!</v>
      </c>
      <c r="M6" s="21"/>
      <c r="N6" s="10"/>
    </row>
    <row r="7" spans="1:14" ht="18.75">
      <c r="A7" s="72"/>
      <c r="B7" s="4" t="s">
        <v>8</v>
      </c>
      <c r="C7" s="15">
        <v>61.34</v>
      </c>
      <c r="D7" s="44">
        <f>D6</f>
        <v>63.79</v>
      </c>
      <c r="E7" s="78"/>
      <c r="F7" s="31">
        <v>4.1660000000000004</v>
      </c>
      <c r="G7" s="6" t="s">
        <v>32</v>
      </c>
      <c r="H7" s="6" t="s">
        <v>7</v>
      </c>
      <c r="I7" s="63">
        <f t="shared" si="0"/>
        <v>134159.78100000002</v>
      </c>
      <c r="J7" s="63">
        <f t="shared" ref="J7:J20" si="1">D7*F7*$C$23</f>
        <v>139518.2985</v>
      </c>
      <c r="K7" s="22"/>
      <c r="L7" s="62">
        <f t="shared" ref="L7:L21" si="2">J7/I7</f>
        <v>1.0399413107270947</v>
      </c>
      <c r="M7" s="22"/>
      <c r="N7" s="10"/>
    </row>
    <row r="8" spans="1:14" ht="18.75">
      <c r="A8" s="73"/>
      <c r="B8" s="4" t="s">
        <v>28</v>
      </c>
      <c r="C8" s="15">
        <v>61.34</v>
      </c>
      <c r="D8" s="44">
        <f>D6</f>
        <v>63.79</v>
      </c>
      <c r="E8" s="75"/>
      <c r="F8" s="16">
        <v>3.2000000000000001E-2</v>
      </c>
      <c r="G8" s="6"/>
      <c r="H8" s="6"/>
      <c r="I8" s="63">
        <f>C8*$F$8*$D$24</f>
        <v>3576.956224</v>
      </c>
      <c r="J8" s="63">
        <f>D8*$F$8*$D$24</f>
        <v>3719.8245440000001</v>
      </c>
      <c r="K8" s="7"/>
      <c r="L8" s="62">
        <f t="shared" si="2"/>
        <v>1.0399413107270949</v>
      </c>
      <c r="M8" s="7"/>
      <c r="N8" s="10"/>
    </row>
    <row r="9" spans="1:14" ht="18.75">
      <c r="A9" s="71">
        <v>2</v>
      </c>
      <c r="B9" s="4" t="s">
        <v>9</v>
      </c>
      <c r="C9" s="16">
        <v>117.78</v>
      </c>
      <c r="D9" s="44">
        <f>ROUND(0.0523511*D14+D6,2)</f>
        <v>131.52000000000001</v>
      </c>
      <c r="E9" s="74" t="s">
        <v>6</v>
      </c>
      <c r="F9" s="45">
        <v>0</v>
      </c>
      <c r="G9" s="6" t="s">
        <v>31</v>
      </c>
      <c r="H9" s="6"/>
      <c r="I9" s="63">
        <f t="shared" si="0"/>
        <v>0</v>
      </c>
      <c r="J9" s="63">
        <f t="shared" si="1"/>
        <v>0</v>
      </c>
      <c r="K9" s="21"/>
      <c r="L9" s="62" t="e">
        <f t="shared" si="2"/>
        <v>#DIV/0!</v>
      </c>
      <c r="M9" s="21"/>
      <c r="N9" s="10"/>
    </row>
    <row r="10" spans="1:14" ht="18.75">
      <c r="A10" s="72"/>
      <c r="B10" s="4" t="s">
        <v>10</v>
      </c>
      <c r="C10" s="16">
        <v>117.78</v>
      </c>
      <c r="D10" s="44">
        <f>D9</f>
        <v>131.52000000000001</v>
      </c>
      <c r="E10" s="75"/>
      <c r="F10" s="31">
        <v>2.2509999999999999</v>
      </c>
      <c r="G10" s="6" t="s">
        <v>32</v>
      </c>
      <c r="H10" s="6" t="s">
        <v>7</v>
      </c>
      <c r="I10" s="63">
        <f t="shared" si="0"/>
        <v>139189.4595</v>
      </c>
      <c r="J10" s="63">
        <f t="shared" si="1"/>
        <v>155427.04799999998</v>
      </c>
      <c r="K10" s="22"/>
      <c r="L10" s="62">
        <f t="shared" si="2"/>
        <v>1.1166581762608252</v>
      </c>
      <c r="M10" s="22"/>
      <c r="N10" s="10"/>
    </row>
    <row r="11" spans="1:14" ht="18.75">
      <c r="A11" s="73"/>
      <c r="B11" s="4" t="s">
        <v>29</v>
      </c>
      <c r="C11" s="16">
        <v>117.78</v>
      </c>
      <c r="D11" s="44">
        <f>D10</f>
        <v>131.52000000000001</v>
      </c>
      <c r="E11" s="30"/>
      <c r="F11" s="16">
        <v>3.2000000000000001E-2</v>
      </c>
      <c r="G11" s="6"/>
      <c r="H11" s="6"/>
      <c r="I11" s="63">
        <f>C11*$F$11*$D$24</f>
        <v>6868.175808</v>
      </c>
      <c r="J11" s="63">
        <f>D11*$F$11*$D$24</f>
        <v>7669.4046720000015</v>
      </c>
      <c r="K11" s="22"/>
      <c r="L11" s="62">
        <f t="shared" si="2"/>
        <v>1.1166581762608254</v>
      </c>
      <c r="M11" s="22"/>
      <c r="N11" s="10"/>
    </row>
    <row r="12" spans="1:14" ht="18.75">
      <c r="A12" s="71">
        <v>3</v>
      </c>
      <c r="B12" s="4" t="s">
        <v>11</v>
      </c>
      <c r="C12" s="15">
        <v>67.680000000000007</v>
      </c>
      <c r="D12" s="44">
        <f>ROUND(C12*1.04,2)</f>
        <v>70.39</v>
      </c>
      <c r="E12" s="74" t="s">
        <v>6</v>
      </c>
      <c r="F12" s="45">
        <v>0</v>
      </c>
      <c r="G12" s="6" t="s">
        <v>31</v>
      </c>
      <c r="H12" s="6"/>
      <c r="I12" s="63">
        <f t="shared" si="0"/>
        <v>0</v>
      </c>
      <c r="J12" s="63">
        <f t="shared" si="1"/>
        <v>0</v>
      </c>
      <c r="K12" s="21"/>
      <c r="L12" s="62" t="e">
        <f t="shared" si="2"/>
        <v>#DIV/0!</v>
      </c>
      <c r="M12" s="21"/>
      <c r="N12" s="10"/>
    </row>
    <row r="13" spans="1:14" ht="18.75">
      <c r="A13" s="73"/>
      <c r="B13" s="4" t="s">
        <v>12</v>
      </c>
      <c r="C13" s="15">
        <v>67.680000000000007</v>
      </c>
      <c r="D13" s="44">
        <f>D12</f>
        <v>70.39</v>
      </c>
      <c r="E13" s="75"/>
      <c r="F13" s="31">
        <f>F7+F10</f>
        <v>6.4169999999999998</v>
      </c>
      <c r="G13" s="6" t="s">
        <v>32</v>
      </c>
      <c r="H13" s="6" t="s">
        <v>7</v>
      </c>
      <c r="I13" s="63">
        <f t="shared" si="0"/>
        <v>228008.84400000001</v>
      </c>
      <c r="J13" s="63">
        <f t="shared" si="1"/>
        <v>237138.63075000001</v>
      </c>
      <c r="K13" s="22"/>
      <c r="L13" s="62">
        <f t="shared" si="2"/>
        <v>1.0400413711583925</v>
      </c>
      <c r="M13" s="22"/>
      <c r="N13" s="10"/>
    </row>
    <row r="14" spans="1:14" ht="37.5">
      <c r="A14" s="71">
        <v>4</v>
      </c>
      <c r="B14" s="4" t="s">
        <v>13</v>
      </c>
      <c r="C14" s="15">
        <v>1078.17</v>
      </c>
      <c r="D14" s="44">
        <f>ROUND(C14*1.2,2)</f>
        <v>1293.8</v>
      </c>
      <c r="E14" s="74" t="s">
        <v>14</v>
      </c>
      <c r="F14" s="32">
        <v>2.63E-2</v>
      </c>
      <c r="G14" s="6" t="s">
        <v>33</v>
      </c>
      <c r="H14" s="6"/>
      <c r="I14" s="63">
        <f>C14*F14*$C$24</f>
        <v>396573.86945760011</v>
      </c>
      <c r="J14" s="63">
        <f>D14*F14*$C$24</f>
        <v>475887.17206400004</v>
      </c>
      <c r="K14" s="21"/>
      <c r="L14" s="62">
        <f t="shared" si="2"/>
        <v>1.1999962900099239</v>
      </c>
      <c r="M14" s="21"/>
      <c r="N14" s="10"/>
    </row>
    <row r="15" spans="1:14" ht="18.75">
      <c r="A15" s="73"/>
      <c r="B15" s="4" t="s">
        <v>15</v>
      </c>
      <c r="C15" s="15">
        <v>1078.17</v>
      </c>
      <c r="D15" s="44">
        <f>D14</f>
        <v>1293.8</v>
      </c>
      <c r="E15" s="75"/>
      <c r="F15" s="45">
        <v>0</v>
      </c>
      <c r="G15" s="6" t="s">
        <v>26</v>
      </c>
      <c r="H15" s="6" t="s">
        <v>7</v>
      </c>
      <c r="I15" s="63">
        <f>C15*F15*$C$24</f>
        <v>0</v>
      </c>
      <c r="J15" s="63">
        <f>D15*F15*$C$24</f>
        <v>0</v>
      </c>
      <c r="K15" s="22"/>
      <c r="L15" s="62" t="e">
        <f t="shared" si="2"/>
        <v>#DIV/0!</v>
      </c>
      <c r="M15" s="22"/>
      <c r="N15" s="10"/>
    </row>
    <row r="16" spans="1:14" ht="18.75">
      <c r="A16" s="71">
        <v>5</v>
      </c>
      <c r="B16" s="4" t="s">
        <v>16</v>
      </c>
      <c r="C16" s="16">
        <v>2.68</v>
      </c>
      <c r="D16" s="44">
        <f>ROUND(C16*1.05,2)</f>
        <v>2.81</v>
      </c>
      <c r="E16" s="74" t="s">
        <v>17</v>
      </c>
      <c r="F16" s="57">
        <v>87</v>
      </c>
      <c r="G16" s="6" t="s">
        <v>18</v>
      </c>
      <c r="H16" s="6"/>
      <c r="I16" s="64">
        <f>C16*F16*$C$23</f>
        <v>122409.00000000001</v>
      </c>
      <c r="J16" s="64">
        <f t="shared" si="1"/>
        <v>128346.75</v>
      </c>
      <c r="K16" s="21"/>
      <c r="L16" s="62">
        <f t="shared" si="2"/>
        <v>1.0485074626865671</v>
      </c>
      <c r="M16" s="21"/>
      <c r="N16" s="10"/>
    </row>
    <row r="17" spans="1:14" ht="18.75">
      <c r="A17" s="72"/>
      <c r="B17" s="4" t="s">
        <v>19</v>
      </c>
      <c r="C17" s="57">
        <v>0</v>
      </c>
      <c r="D17" s="44">
        <f>ROUND(C17*1.05,2)</f>
        <v>0</v>
      </c>
      <c r="E17" s="75"/>
      <c r="F17" s="57">
        <v>0</v>
      </c>
      <c r="G17" s="6" t="s">
        <v>27</v>
      </c>
      <c r="H17" s="6" t="s">
        <v>7</v>
      </c>
      <c r="I17" s="63">
        <f t="shared" ref="I17:I18" si="3">C17*F17*$C$23</f>
        <v>0</v>
      </c>
      <c r="J17" s="63">
        <f t="shared" si="1"/>
        <v>0</v>
      </c>
      <c r="K17" s="22"/>
      <c r="L17" s="62" t="e">
        <f t="shared" si="2"/>
        <v>#DIV/0!</v>
      </c>
      <c r="M17" s="22"/>
      <c r="N17" s="10"/>
    </row>
    <row r="18" spans="1:14" ht="18.75">
      <c r="A18" s="73"/>
      <c r="B18" s="4" t="s">
        <v>30</v>
      </c>
      <c r="C18" s="57">
        <v>0</v>
      </c>
      <c r="D18" s="59">
        <v>0</v>
      </c>
      <c r="E18" s="30"/>
      <c r="F18" s="57">
        <v>0</v>
      </c>
      <c r="G18" s="6"/>
      <c r="H18" s="6"/>
      <c r="I18" s="63">
        <f t="shared" si="3"/>
        <v>0</v>
      </c>
      <c r="J18" s="63">
        <f t="shared" si="1"/>
        <v>0</v>
      </c>
      <c r="K18" s="7"/>
      <c r="L18" s="62" t="e">
        <f t="shared" si="2"/>
        <v>#DIV/0!</v>
      </c>
      <c r="M18" s="7"/>
      <c r="N18" s="10"/>
    </row>
    <row r="19" spans="1:14" ht="37.5">
      <c r="A19" s="71">
        <v>6</v>
      </c>
      <c r="B19" s="4" t="s">
        <v>20</v>
      </c>
      <c r="C19" s="60">
        <v>5.5174700000000003</v>
      </c>
      <c r="D19" s="60">
        <f>ROUND(C19*1.034,5)</f>
        <v>5.7050599999999996</v>
      </c>
      <c r="E19" s="74" t="s">
        <v>21</v>
      </c>
      <c r="F19" s="57">
        <v>13.6</v>
      </c>
      <c r="G19" s="6" t="s">
        <v>34</v>
      </c>
      <c r="H19" s="6"/>
      <c r="I19" s="63">
        <f>C19*F19*$C$23</f>
        <v>39394.735800000002</v>
      </c>
      <c r="J19" s="63">
        <f t="shared" si="1"/>
        <v>40734.128399999994</v>
      </c>
      <c r="K19" s="21"/>
      <c r="L19" s="62">
        <f t="shared" si="2"/>
        <v>1.0339992786548906</v>
      </c>
      <c r="M19" s="21"/>
      <c r="N19" s="10"/>
    </row>
    <row r="20" spans="1:14" ht="37.5">
      <c r="A20" s="73"/>
      <c r="B20" s="4" t="s">
        <v>22</v>
      </c>
      <c r="C20" s="45">
        <v>0</v>
      </c>
      <c r="D20" s="59">
        <v>0</v>
      </c>
      <c r="E20" s="75"/>
      <c r="F20" s="45">
        <v>0</v>
      </c>
      <c r="G20" s="6" t="s">
        <v>35</v>
      </c>
      <c r="H20" s="6"/>
      <c r="I20" s="63">
        <f>C20*F20*$C$23</f>
        <v>0</v>
      </c>
      <c r="J20" s="63">
        <f t="shared" si="1"/>
        <v>0</v>
      </c>
      <c r="K20" s="22"/>
      <c r="L20" s="62" t="e">
        <f t="shared" si="2"/>
        <v>#DIV/0!</v>
      </c>
      <c r="M20" s="22"/>
      <c r="N20" s="10"/>
    </row>
    <row r="21" spans="1:14" ht="33.75" customHeight="1">
      <c r="A21" s="69" t="s">
        <v>23</v>
      </c>
      <c r="B21" s="70"/>
      <c r="C21" s="45">
        <v>0</v>
      </c>
      <c r="D21" s="59">
        <v>0</v>
      </c>
      <c r="E21" s="45">
        <v>0</v>
      </c>
      <c r="F21" s="45">
        <v>0</v>
      </c>
      <c r="G21" s="45">
        <v>0</v>
      </c>
      <c r="H21" s="8" t="s">
        <v>7</v>
      </c>
      <c r="I21" s="65">
        <f>I7+I8+I10+I11+I13+I14+I16+I19</f>
        <v>1070180.8217896002</v>
      </c>
      <c r="J21" s="65">
        <f>J7+J8+J10+J11+J13+J14+J16+J19</f>
        <v>1188441.2569299999</v>
      </c>
      <c r="K21" s="9"/>
      <c r="L21" s="62">
        <f t="shared" si="2"/>
        <v>1.1105050966458545</v>
      </c>
      <c r="M21" s="9"/>
      <c r="N21" s="10"/>
    </row>
    <row r="22" spans="1:14">
      <c r="D22" s="36" t="s">
        <v>49</v>
      </c>
    </row>
    <row r="23" spans="1:14" ht="31.5">
      <c r="B23" s="2" t="s">
        <v>24</v>
      </c>
      <c r="C23" s="14">
        <v>525</v>
      </c>
      <c r="I23" s="13"/>
    </row>
    <row r="24" spans="1:14" ht="15.75">
      <c r="B24" s="2" t="s">
        <v>25</v>
      </c>
      <c r="C24" s="14">
        <v>13985.600000000002</v>
      </c>
      <c r="D24" s="19">
        <v>1822.3</v>
      </c>
    </row>
    <row r="25" spans="1:14" ht="18.75">
      <c r="B25" s="3"/>
      <c r="C25" s="18"/>
      <c r="D25" s="18"/>
      <c r="E25" s="25"/>
      <c r="F25" s="18"/>
      <c r="G25" s="3"/>
    </row>
    <row r="26" spans="1:14" ht="18.75">
      <c r="B26" s="5"/>
      <c r="C26" s="18"/>
      <c r="D26" s="18"/>
      <c r="E26" s="25"/>
      <c r="F26" s="18"/>
      <c r="G26" s="3"/>
    </row>
  </sheetData>
  <mergeCells count="16">
    <mergeCell ref="B1:J1"/>
    <mergeCell ref="B2:J2"/>
    <mergeCell ref="B3:K3"/>
    <mergeCell ref="A6:A8"/>
    <mergeCell ref="E6:E8"/>
    <mergeCell ref="A9:A11"/>
    <mergeCell ref="E9:E10"/>
    <mergeCell ref="A19:A20"/>
    <mergeCell ref="E19:E20"/>
    <mergeCell ref="A21:B21"/>
    <mergeCell ref="A12:A13"/>
    <mergeCell ref="E12:E13"/>
    <mergeCell ref="A14:A15"/>
    <mergeCell ref="E14:E15"/>
    <mergeCell ref="A16:A18"/>
    <mergeCell ref="E16:E17"/>
  </mergeCells>
  <pageMargins left="0.19685039370078741" right="0.31496062992125984" top="0.74803149606299213" bottom="0.15748031496062992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7"/>
  <sheetViews>
    <sheetView topLeftCell="A4" zoomScale="85" zoomScaleNormal="85" workbookViewId="0">
      <selection activeCell="L7" sqref="L7:L22"/>
    </sheetView>
  </sheetViews>
  <sheetFormatPr defaultRowHeight="12.75"/>
  <cols>
    <col min="1" max="1" width="9.140625" style="1"/>
    <col min="2" max="2" width="79.42578125" style="1" customWidth="1"/>
    <col min="3" max="3" width="17.85546875" style="19" customWidth="1"/>
    <col min="4" max="5" width="16.42578125" style="19" customWidth="1"/>
    <col min="6" max="6" width="26.140625" style="19" customWidth="1"/>
    <col min="7" max="7" width="17" style="1" customWidth="1"/>
    <col min="8" max="8" width="15.42578125" style="1" hidden="1" customWidth="1"/>
    <col min="9" max="9" width="20.7109375" style="1" customWidth="1"/>
    <col min="10" max="10" width="19.140625" style="1" customWidth="1"/>
    <col min="11" max="11" width="28.7109375" style="1" hidden="1" customWidth="1"/>
    <col min="12" max="12" width="18.7109375" style="1" customWidth="1"/>
    <col min="13" max="13" width="18.7109375" style="1" hidden="1" customWidth="1"/>
    <col min="14" max="14" width="21.7109375" style="1" hidden="1" customWidth="1"/>
    <col min="15" max="16384" width="9.140625" style="1"/>
  </cols>
  <sheetData>
    <row r="1" spans="1:14" ht="20.25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28"/>
      <c r="L1" s="20" t="s">
        <v>66</v>
      </c>
      <c r="M1" s="1" t="s">
        <v>39</v>
      </c>
    </row>
    <row r="2" spans="1:14" ht="20.25" customHeight="1">
      <c r="B2" s="76" t="s">
        <v>51</v>
      </c>
      <c r="C2" s="76"/>
      <c r="D2" s="76"/>
      <c r="E2" s="76"/>
      <c r="F2" s="76"/>
      <c r="G2" s="76"/>
      <c r="H2" s="76"/>
      <c r="I2" s="76"/>
      <c r="J2" s="76"/>
      <c r="K2" s="28"/>
    </row>
    <row r="3" spans="1:14" ht="39" customHeight="1">
      <c r="B3" s="87" t="s">
        <v>54</v>
      </c>
      <c r="C3" s="87"/>
      <c r="D3" s="87"/>
      <c r="E3" s="87"/>
      <c r="F3" s="87"/>
      <c r="G3" s="87"/>
      <c r="H3" s="87"/>
      <c r="I3" s="87"/>
      <c r="J3" s="87"/>
      <c r="K3" s="87"/>
      <c r="L3" s="12"/>
      <c r="M3" s="11"/>
    </row>
    <row r="4" spans="1:14" ht="39" customHeight="1">
      <c r="B4" s="77" t="s">
        <v>80</v>
      </c>
      <c r="C4" s="77"/>
      <c r="D4" s="77"/>
      <c r="E4" s="77"/>
      <c r="F4" s="77"/>
      <c r="G4" s="77"/>
      <c r="H4" s="77"/>
      <c r="I4" s="77"/>
      <c r="J4" s="77"/>
      <c r="K4" s="29"/>
      <c r="L4" s="12"/>
      <c r="M4" s="11"/>
    </row>
    <row r="5" spans="1:14" ht="163.5" customHeight="1">
      <c r="A5" s="6" t="s">
        <v>1</v>
      </c>
      <c r="B5" s="6" t="s">
        <v>2</v>
      </c>
      <c r="C5" s="6" t="s">
        <v>43</v>
      </c>
      <c r="D5" s="6" t="s">
        <v>44</v>
      </c>
      <c r="E5" s="6" t="s">
        <v>3</v>
      </c>
      <c r="F5" s="6" t="s">
        <v>45</v>
      </c>
      <c r="G5" s="6" t="s">
        <v>4</v>
      </c>
      <c r="H5" s="6" t="s">
        <v>36</v>
      </c>
      <c r="I5" s="6" t="s">
        <v>46</v>
      </c>
      <c r="J5" s="6" t="s">
        <v>47</v>
      </c>
      <c r="K5" s="6" t="s">
        <v>37</v>
      </c>
      <c r="L5" s="6" t="s">
        <v>48</v>
      </c>
      <c r="M5" s="6" t="s">
        <v>38</v>
      </c>
      <c r="N5" s="6" t="s">
        <v>40</v>
      </c>
    </row>
    <row r="6" spans="1:14" ht="18.75">
      <c r="A6" s="6">
        <v>1</v>
      </c>
      <c r="B6" s="6">
        <v>2</v>
      </c>
      <c r="C6" s="16">
        <v>3</v>
      </c>
      <c r="D6" s="16">
        <v>4</v>
      </c>
      <c r="E6" s="16">
        <v>5</v>
      </c>
      <c r="F6" s="16">
        <v>6</v>
      </c>
      <c r="G6" s="6">
        <v>7</v>
      </c>
      <c r="H6" s="6">
        <v>8</v>
      </c>
      <c r="I6" s="6">
        <v>8</v>
      </c>
      <c r="J6" s="6">
        <v>9</v>
      </c>
      <c r="K6" s="6">
        <v>11</v>
      </c>
      <c r="L6" s="6">
        <v>10</v>
      </c>
      <c r="M6" s="6"/>
      <c r="N6" s="10"/>
    </row>
    <row r="7" spans="1:14" ht="37.5">
      <c r="A7" s="71">
        <v>1</v>
      </c>
      <c r="B7" s="4" t="s">
        <v>5</v>
      </c>
      <c r="C7" s="15">
        <v>61.34</v>
      </c>
      <c r="D7" s="44">
        <f>ROUND(C7*1.04,2)</f>
        <v>63.79</v>
      </c>
      <c r="E7" s="74" t="s">
        <v>6</v>
      </c>
      <c r="F7" s="45">
        <v>0</v>
      </c>
      <c r="G7" s="6" t="s">
        <v>31</v>
      </c>
      <c r="H7" s="6"/>
      <c r="I7" s="67">
        <f t="shared" ref="I7:I13" si="0">C7*F7*$C$24</f>
        <v>0</v>
      </c>
      <c r="J7" s="67">
        <f>D7*F7*$C$24</f>
        <v>0</v>
      </c>
      <c r="K7" s="21"/>
      <c r="L7" s="62" t="e">
        <f>J7/I7</f>
        <v>#DIV/0!</v>
      </c>
      <c r="M7" s="21"/>
      <c r="N7" s="10"/>
    </row>
    <row r="8" spans="1:14" ht="18.75">
      <c r="A8" s="72"/>
      <c r="B8" s="4" t="s">
        <v>8</v>
      </c>
      <c r="C8" s="15">
        <v>61.34</v>
      </c>
      <c r="D8" s="44">
        <f>D7</f>
        <v>63.79</v>
      </c>
      <c r="E8" s="78"/>
      <c r="F8" s="31">
        <v>4.1660000000000004</v>
      </c>
      <c r="G8" s="6" t="s">
        <v>32</v>
      </c>
      <c r="H8" s="6" t="s">
        <v>7</v>
      </c>
      <c r="I8" s="67">
        <f>C8*$F$8</f>
        <v>255.54244000000003</v>
      </c>
      <c r="J8" s="67">
        <f>D8*$F$8</f>
        <v>265.74914000000001</v>
      </c>
      <c r="K8" s="22"/>
      <c r="L8" s="62">
        <f t="shared" ref="L8:L22" si="1">J8/I8</f>
        <v>1.0399413107270947</v>
      </c>
      <c r="M8" s="22"/>
      <c r="N8" s="10"/>
    </row>
    <row r="9" spans="1:14" ht="18.75">
      <c r="A9" s="73"/>
      <c r="B9" s="4" t="s">
        <v>28</v>
      </c>
      <c r="C9" s="15">
        <v>61.34</v>
      </c>
      <c r="D9" s="44">
        <f>D7</f>
        <v>63.79</v>
      </c>
      <c r="E9" s="75"/>
      <c r="F9" s="16">
        <v>3.2000000000000001E-2</v>
      </c>
      <c r="G9" s="6"/>
      <c r="H9" s="6"/>
      <c r="I9" s="67">
        <f>C9*$F$9*$D$25/$E$25*$C$25</f>
        <v>49.313159162967672</v>
      </c>
      <c r="J9" s="67">
        <f>D9*$F$9*$D$25/$E$25*$C$25</f>
        <v>51.282791376030445</v>
      </c>
      <c r="K9" s="7"/>
      <c r="L9" s="62">
        <f t="shared" si="1"/>
        <v>1.0399413107270947</v>
      </c>
      <c r="M9" s="7"/>
      <c r="N9" s="10"/>
    </row>
    <row r="10" spans="1:14" ht="18.75">
      <c r="A10" s="71">
        <v>2</v>
      </c>
      <c r="B10" s="4" t="s">
        <v>9</v>
      </c>
      <c r="C10" s="16">
        <v>117.78</v>
      </c>
      <c r="D10" s="44">
        <f>ROUND(0.0523511*D15+D7,2)</f>
        <v>131.52000000000001</v>
      </c>
      <c r="E10" s="74" t="s">
        <v>6</v>
      </c>
      <c r="F10" s="45">
        <v>0</v>
      </c>
      <c r="G10" s="6" t="s">
        <v>31</v>
      </c>
      <c r="H10" s="6"/>
      <c r="I10" s="67">
        <f t="shared" si="0"/>
        <v>0</v>
      </c>
      <c r="J10" s="67">
        <f t="shared" ref="J10:J21" si="2">D10*F10*$C$24</f>
        <v>0</v>
      </c>
      <c r="K10" s="21"/>
      <c r="L10" s="62" t="e">
        <f t="shared" si="1"/>
        <v>#DIV/0!</v>
      </c>
      <c r="M10" s="21"/>
      <c r="N10" s="10"/>
    </row>
    <row r="11" spans="1:14" ht="18.75">
      <c r="A11" s="72"/>
      <c r="B11" s="4" t="s">
        <v>10</v>
      </c>
      <c r="C11" s="16">
        <v>117.78</v>
      </c>
      <c r="D11" s="44">
        <f>D10</f>
        <v>131.52000000000001</v>
      </c>
      <c r="E11" s="75"/>
      <c r="F11" s="31">
        <v>2.2509999999999999</v>
      </c>
      <c r="G11" s="6" t="s">
        <v>32</v>
      </c>
      <c r="H11" s="6" t="s">
        <v>7</v>
      </c>
      <c r="I11" s="67">
        <f>C11*$F$11</f>
        <v>265.12277999999998</v>
      </c>
      <c r="J11" s="67">
        <f>D11*$F$11</f>
        <v>296.05151999999998</v>
      </c>
      <c r="K11" s="22"/>
      <c r="L11" s="62">
        <f t="shared" si="1"/>
        <v>1.1166581762608252</v>
      </c>
      <c r="M11" s="22"/>
      <c r="N11" s="10"/>
    </row>
    <row r="12" spans="1:14" ht="18.75">
      <c r="A12" s="73"/>
      <c r="B12" s="4" t="s">
        <v>29</v>
      </c>
      <c r="C12" s="16">
        <v>117.78</v>
      </c>
      <c r="D12" s="44">
        <f>D11</f>
        <v>131.52000000000001</v>
      </c>
      <c r="E12" s="30"/>
      <c r="F12" s="16">
        <v>3.2000000000000001E-2</v>
      </c>
      <c r="G12" s="6"/>
      <c r="H12" s="6"/>
      <c r="I12" s="67">
        <f>C12*$F$12*$D$25/$E$25*$C$25</f>
        <v>94.687053899809797</v>
      </c>
      <c r="J12" s="67">
        <f>D12*$F$12*$D$25/$E$25*$C$25</f>
        <v>105.73307292327208</v>
      </c>
      <c r="K12" s="22"/>
      <c r="L12" s="62">
        <f t="shared" si="1"/>
        <v>1.1166581762608254</v>
      </c>
      <c r="M12" s="22"/>
      <c r="N12" s="10"/>
    </row>
    <row r="13" spans="1:14" ht="18.75">
      <c r="A13" s="71">
        <v>3</v>
      </c>
      <c r="B13" s="4" t="s">
        <v>11</v>
      </c>
      <c r="C13" s="15">
        <v>67.680000000000007</v>
      </c>
      <c r="D13" s="44">
        <f>ROUND(C13*1.04,2)</f>
        <v>70.39</v>
      </c>
      <c r="E13" s="74" t="s">
        <v>6</v>
      </c>
      <c r="F13" s="45">
        <v>0</v>
      </c>
      <c r="G13" s="6" t="s">
        <v>31</v>
      </c>
      <c r="H13" s="6"/>
      <c r="I13" s="67">
        <f t="shared" si="0"/>
        <v>0</v>
      </c>
      <c r="J13" s="67">
        <f t="shared" si="2"/>
        <v>0</v>
      </c>
      <c r="K13" s="21"/>
      <c r="L13" s="62" t="e">
        <f t="shared" si="1"/>
        <v>#DIV/0!</v>
      </c>
      <c r="M13" s="21"/>
      <c r="N13" s="10"/>
    </row>
    <row r="14" spans="1:14" ht="18.75">
      <c r="A14" s="73"/>
      <c r="B14" s="4" t="s">
        <v>12</v>
      </c>
      <c r="C14" s="15">
        <v>67.680000000000007</v>
      </c>
      <c r="D14" s="44">
        <f>D13</f>
        <v>70.39</v>
      </c>
      <c r="E14" s="75"/>
      <c r="F14" s="31">
        <f>F8+F11</f>
        <v>6.4169999999999998</v>
      </c>
      <c r="G14" s="6" t="s">
        <v>32</v>
      </c>
      <c r="H14" s="6" t="s">
        <v>7</v>
      </c>
      <c r="I14" s="67">
        <f>C14*$F$14</f>
        <v>434.30256000000003</v>
      </c>
      <c r="J14" s="67">
        <f>D14*$F$14</f>
        <v>451.69263000000001</v>
      </c>
      <c r="K14" s="22"/>
      <c r="L14" s="62">
        <f t="shared" si="1"/>
        <v>1.0400413711583925</v>
      </c>
      <c r="M14" s="22"/>
      <c r="N14" s="10"/>
    </row>
    <row r="15" spans="1:14" ht="37.5">
      <c r="A15" s="71">
        <v>4</v>
      </c>
      <c r="B15" s="4" t="s">
        <v>13</v>
      </c>
      <c r="C15" s="15">
        <v>1078.17</v>
      </c>
      <c r="D15" s="44">
        <f>ROUND(C15*1.2,2)</f>
        <v>1293.8</v>
      </c>
      <c r="E15" s="74" t="s">
        <v>14</v>
      </c>
      <c r="F15" s="32">
        <v>2.63E-2</v>
      </c>
      <c r="G15" s="6" t="s">
        <v>33</v>
      </c>
      <c r="H15" s="6"/>
      <c r="I15" s="67">
        <f>C15*F15*$C$25</f>
        <v>2126.6903250000005</v>
      </c>
      <c r="J15" s="67">
        <f>D15*F15*$C$25</f>
        <v>2552.0204999999996</v>
      </c>
      <c r="K15" s="21"/>
      <c r="L15" s="62">
        <f t="shared" si="1"/>
        <v>1.1999962900099237</v>
      </c>
      <c r="M15" s="21"/>
      <c r="N15" s="10"/>
    </row>
    <row r="16" spans="1:14" ht="18.75">
      <c r="A16" s="73"/>
      <c r="B16" s="4" t="s">
        <v>15</v>
      </c>
      <c r="C16" s="15">
        <v>1078.17</v>
      </c>
      <c r="D16" s="44">
        <f>D15</f>
        <v>1293.8</v>
      </c>
      <c r="E16" s="75"/>
      <c r="F16" s="45">
        <v>0</v>
      </c>
      <c r="G16" s="6" t="s">
        <v>26</v>
      </c>
      <c r="H16" s="6" t="s">
        <v>7</v>
      </c>
      <c r="I16" s="67">
        <f>C16*F16*$C$25</f>
        <v>0</v>
      </c>
      <c r="J16" s="67">
        <f>D16*F16*$C$25</f>
        <v>0</v>
      </c>
      <c r="K16" s="22"/>
      <c r="L16" s="62" t="e">
        <f t="shared" si="1"/>
        <v>#DIV/0!</v>
      </c>
      <c r="M16" s="22"/>
      <c r="N16" s="10"/>
    </row>
    <row r="17" spans="1:14" ht="18.75">
      <c r="A17" s="71">
        <v>5</v>
      </c>
      <c r="B17" s="4" t="s">
        <v>16</v>
      </c>
      <c r="C17" s="16">
        <v>2.68</v>
      </c>
      <c r="D17" s="44">
        <f>ROUND(C17*1.05,2)</f>
        <v>2.81</v>
      </c>
      <c r="E17" s="74" t="s">
        <v>17</v>
      </c>
      <c r="F17" s="57">
        <v>87</v>
      </c>
      <c r="G17" s="6" t="s">
        <v>18</v>
      </c>
      <c r="H17" s="6"/>
      <c r="I17" s="67">
        <f>C17*F17*$C$24</f>
        <v>233.16000000000003</v>
      </c>
      <c r="J17" s="67">
        <f t="shared" si="2"/>
        <v>244.47</v>
      </c>
      <c r="K17" s="21"/>
      <c r="L17" s="62">
        <f t="shared" si="1"/>
        <v>1.0485074626865671</v>
      </c>
      <c r="M17" s="21"/>
      <c r="N17" s="10"/>
    </row>
    <row r="18" spans="1:14" ht="18.75">
      <c r="A18" s="72"/>
      <c r="B18" s="4" t="s">
        <v>19</v>
      </c>
      <c r="C18" s="57">
        <v>0</v>
      </c>
      <c r="D18" s="44">
        <f>ROUND(C18*1.05,2)</f>
        <v>0</v>
      </c>
      <c r="E18" s="75"/>
      <c r="F18" s="57">
        <v>0</v>
      </c>
      <c r="G18" s="6" t="s">
        <v>27</v>
      </c>
      <c r="H18" s="6" t="s">
        <v>7</v>
      </c>
      <c r="I18" s="67">
        <f t="shared" ref="I18:I19" si="3">C18*F18*$C$24</f>
        <v>0</v>
      </c>
      <c r="J18" s="67">
        <f t="shared" si="2"/>
        <v>0</v>
      </c>
      <c r="K18" s="22"/>
      <c r="L18" s="62" t="e">
        <f t="shared" si="1"/>
        <v>#DIV/0!</v>
      </c>
      <c r="M18" s="22"/>
      <c r="N18" s="10"/>
    </row>
    <row r="19" spans="1:14" ht="18.75">
      <c r="A19" s="73"/>
      <c r="B19" s="4" t="s">
        <v>30</v>
      </c>
      <c r="C19" s="57">
        <v>0</v>
      </c>
      <c r="D19" s="59">
        <v>0</v>
      </c>
      <c r="E19" s="58"/>
      <c r="F19" s="57">
        <v>0</v>
      </c>
      <c r="G19" s="6"/>
      <c r="H19" s="6"/>
      <c r="I19" s="67">
        <f t="shared" si="3"/>
        <v>0</v>
      </c>
      <c r="J19" s="67">
        <f t="shared" si="2"/>
        <v>0</v>
      </c>
      <c r="K19" s="7"/>
      <c r="L19" s="62" t="e">
        <f t="shared" si="1"/>
        <v>#DIV/0!</v>
      </c>
      <c r="M19" s="7"/>
      <c r="N19" s="10"/>
    </row>
    <row r="20" spans="1:14" ht="37.5">
      <c r="A20" s="71">
        <v>6</v>
      </c>
      <c r="B20" s="4" t="s">
        <v>20</v>
      </c>
      <c r="C20" s="44">
        <v>5.5174700000000003</v>
      </c>
      <c r="D20" s="60">
        <f>ROUND(C20*1.034,5)</f>
        <v>5.7050599999999996</v>
      </c>
      <c r="E20" s="74" t="s">
        <v>21</v>
      </c>
      <c r="F20" s="57">
        <v>13.6</v>
      </c>
      <c r="G20" s="6" t="s">
        <v>34</v>
      </c>
      <c r="H20" s="6"/>
      <c r="I20" s="67">
        <f>C20*F20*$C$24</f>
        <v>75.037592000000004</v>
      </c>
      <c r="J20" s="67">
        <f t="shared" si="2"/>
        <v>77.588815999999994</v>
      </c>
      <c r="K20" s="21"/>
      <c r="L20" s="62">
        <f t="shared" si="1"/>
        <v>1.0339992786548906</v>
      </c>
      <c r="M20" s="21"/>
      <c r="N20" s="10"/>
    </row>
    <row r="21" spans="1:14" ht="37.5">
      <c r="A21" s="73"/>
      <c r="B21" s="4" t="s">
        <v>22</v>
      </c>
      <c r="C21" s="57">
        <v>0</v>
      </c>
      <c r="D21" s="59">
        <v>0</v>
      </c>
      <c r="E21" s="75"/>
      <c r="F21" s="57">
        <v>0</v>
      </c>
      <c r="G21" s="6" t="s">
        <v>35</v>
      </c>
      <c r="H21" s="6"/>
      <c r="I21" s="67">
        <f>C21*F21*$C$24</f>
        <v>0</v>
      </c>
      <c r="J21" s="67">
        <f t="shared" si="2"/>
        <v>0</v>
      </c>
      <c r="K21" s="22"/>
      <c r="L21" s="62" t="e">
        <f t="shared" si="1"/>
        <v>#DIV/0!</v>
      </c>
      <c r="M21" s="22"/>
      <c r="N21" s="10"/>
    </row>
    <row r="22" spans="1:14" ht="33.75" customHeight="1">
      <c r="A22" s="69" t="s">
        <v>23</v>
      </c>
      <c r="B22" s="70"/>
      <c r="C22" s="45">
        <v>0</v>
      </c>
      <c r="D22" s="59">
        <v>0</v>
      </c>
      <c r="E22" s="45">
        <v>0</v>
      </c>
      <c r="F22" s="45">
        <v>0</v>
      </c>
      <c r="G22" s="45">
        <v>0</v>
      </c>
      <c r="H22" s="8" t="s">
        <v>7</v>
      </c>
      <c r="I22" s="68">
        <f>I8+I9+I11+I12+I14+I15+I17+I20</f>
        <v>3533.8559100627781</v>
      </c>
      <c r="J22" s="68">
        <f>J8+J9+J11+J12+J14+J15+J17+J20</f>
        <v>4044.5884702993017</v>
      </c>
      <c r="K22" s="9"/>
      <c r="L22" s="62">
        <f t="shared" si="1"/>
        <v>1.1445255758114514</v>
      </c>
      <c r="M22" s="9"/>
      <c r="N22" s="10"/>
    </row>
    <row r="23" spans="1:14">
      <c r="D23" s="36" t="s">
        <v>49</v>
      </c>
      <c r="E23" s="36" t="s">
        <v>53</v>
      </c>
    </row>
    <row r="24" spans="1:14" ht="31.5">
      <c r="B24" s="2" t="s">
        <v>41</v>
      </c>
      <c r="C24" s="14">
        <v>1</v>
      </c>
      <c r="I24" s="13"/>
    </row>
    <row r="25" spans="1:14" ht="15.75">
      <c r="B25" s="2" t="s">
        <v>42</v>
      </c>
      <c r="C25" s="26">
        <v>75</v>
      </c>
      <c r="D25" s="19">
        <v>211.3</v>
      </c>
      <c r="E25" s="19">
        <v>630.79999999999995</v>
      </c>
    </row>
    <row r="26" spans="1:14" ht="18.75">
      <c r="B26" s="3"/>
      <c r="C26" s="18"/>
      <c r="D26" s="18"/>
      <c r="E26" s="25"/>
      <c r="F26" s="18"/>
      <c r="G26" s="3"/>
    </row>
    <row r="27" spans="1:14" ht="18.75">
      <c r="B27" s="5"/>
      <c r="C27" s="18"/>
      <c r="D27" s="18"/>
      <c r="E27" s="25"/>
      <c r="F27" s="18"/>
      <c r="G27" s="3"/>
    </row>
  </sheetData>
  <mergeCells count="17">
    <mergeCell ref="A10:A12"/>
    <mergeCell ref="E10:E11"/>
    <mergeCell ref="A13:A14"/>
    <mergeCell ref="E13:E14"/>
    <mergeCell ref="B1:J1"/>
    <mergeCell ref="B2:J2"/>
    <mergeCell ref="B3:K3"/>
    <mergeCell ref="B4:J4"/>
    <mergeCell ref="A7:A9"/>
    <mergeCell ref="E7:E9"/>
    <mergeCell ref="A22:B22"/>
    <mergeCell ref="A15:A16"/>
    <mergeCell ref="E15:E16"/>
    <mergeCell ref="A17:A19"/>
    <mergeCell ref="E17:E18"/>
    <mergeCell ref="A20:A21"/>
    <mergeCell ref="E20:E21"/>
  </mergeCells>
  <pageMargins left="0.19685039370078741" right="0.31496062992125984" top="0.74803149606299213" bottom="0.15748031496062992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6"/>
  <sheetViews>
    <sheetView zoomScale="70" zoomScaleNormal="70" workbookViewId="0">
      <selection activeCell="L6" sqref="L6:L21"/>
    </sheetView>
  </sheetViews>
  <sheetFormatPr defaultRowHeight="12.75"/>
  <cols>
    <col min="1" max="1" width="9.140625" style="1"/>
    <col min="2" max="2" width="79.42578125" style="1" customWidth="1"/>
    <col min="3" max="3" width="17.85546875" style="19" customWidth="1"/>
    <col min="4" max="5" width="16.42578125" style="19" customWidth="1"/>
    <col min="6" max="6" width="26.140625" style="19" customWidth="1"/>
    <col min="7" max="7" width="17" style="1" customWidth="1"/>
    <col min="8" max="8" width="15.42578125" style="1" hidden="1" customWidth="1"/>
    <col min="9" max="9" width="20.7109375" style="1" customWidth="1"/>
    <col min="10" max="10" width="19.140625" style="1" customWidth="1"/>
    <col min="11" max="11" width="28.7109375" style="1" hidden="1" customWidth="1"/>
    <col min="12" max="12" width="18.7109375" style="1" customWidth="1"/>
    <col min="13" max="13" width="18.7109375" style="1" hidden="1" customWidth="1"/>
    <col min="14" max="14" width="21.7109375" style="1" hidden="1" customWidth="1"/>
    <col min="15" max="16384" width="9.140625" style="1"/>
  </cols>
  <sheetData>
    <row r="1" spans="1:14" ht="20.25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28"/>
      <c r="L1" s="20" t="s">
        <v>67</v>
      </c>
      <c r="M1" s="1" t="s">
        <v>39</v>
      </c>
    </row>
    <row r="2" spans="1:14" ht="20.25" customHeight="1">
      <c r="B2" s="76" t="s">
        <v>51</v>
      </c>
      <c r="C2" s="76"/>
      <c r="D2" s="76"/>
      <c r="E2" s="76"/>
      <c r="F2" s="76"/>
      <c r="G2" s="76"/>
      <c r="H2" s="76"/>
      <c r="I2" s="76"/>
      <c r="J2" s="76"/>
      <c r="K2" s="28"/>
    </row>
    <row r="3" spans="1:14" ht="39" customHeight="1">
      <c r="B3" s="77" t="s">
        <v>55</v>
      </c>
      <c r="C3" s="77"/>
      <c r="D3" s="77"/>
      <c r="E3" s="77"/>
      <c r="F3" s="77"/>
      <c r="G3" s="77"/>
      <c r="H3" s="77"/>
      <c r="I3" s="77"/>
      <c r="J3" s="77"/>
      <c r="K3" s="77"/>
      <c r="L3" s="12"/>
      <c r="M3" s="11"/>
    </row>
    <row r="4" spans="1:14" ht="163.5" customHeight="1">
      <c r="A4" s="6" t="s">
        <v>1</v>
      </c>
      <c r="B4" s="6" t="s">
        <v>2</v>
      </c>
      <c r="C4" s="6" t="s">
        <v>43</v>
      </c>
      <c r="D4" s="6" t="s">
        <v>44</v>
      </c>
      <c r="E4" s="6" t="s">
        <v>3</v>
      </c>
      <c r="F4" s="6" t="s">
        <v>45</v>
      </c>
      <c r="G4" s="6" t="s">
        <v>4</v>
      </c>
      <c r="H4" s="6" t="s">
        <v>36</v>
      </c>
      <c r="I4" s="6" t="s">
        <v>46</v>
      </c>
      <c r="J4" s="6" t="s">
        <v>47</v>
      </c>
      <c r="K4" s="6" t="s">
        <v>37</v>
      </c>
      <c r="L4" s="6" t="s">
        <v>48</v>
      </c>
      <c r="M4" s="6" t="s">
        <v>38</v>
      </c>
      <c r="N4" s="6" t="s">
        <v>40</v>
      </c>
    </row>
    <row r="5" spans="1:14" ht="18.75">
      <c r="A5" s="6">
        <v>1</v>
      </c>
      <c r="B5" s="6">
        <v>2</v>
      </c>
      <c r="C5" s="16">
        <v>3</v>
      </c>
      <c r="D5" s="16">
        <v>4</v>
      </c>
      <c r="E5" s="16">
        <v>5</v>
      </c>
      <c r="F5" s="16">
        <v>6</v>
      </c>
      <c r="G5" s="6">
        <v>7</v>
      </c>
      <c r="H5" s="6">
        <v>8</v>
      </c>
      <c r="I5" s="6">
        <v>8</v>
      </c>
      <c r="J5" s="6">
        <v>9</v>
      </c>
      <c r="K5" s="6">
        <v>11</v>
      </c>
      <c r="L5" s="6">
        <v>10</v>
      </c>
      <c r="M5" s="6"/>
      <c r="N5" s="10"/>
    </row>
    <row r="6" spans="1:14" ht="37.5">
      <c r="A6" s="71">
        <v>1</v>
      </c>
      <c r="B6" s="4" t="s">
        <v>5</v>
      </c>
      <c r="C6" s="15">
        <v>61.34</v>
      </c>
      <c r="D6" s="44">
        <f>ROUND(C6*1.04,2)</f>
        <v>63.79</v>
      </c>
      <c r="E6" s="74" t="s">
        <v>6</v>
      </c>
      <c r="F6" s="45">
        <v>0</v>
      </c>
      <c r="G6" s="6" t="s">
        <v>31</v>
      </c>
      <c r="H6" s="6"/>
      <c r="I6" s="63">
        <f t="shared" ref="I6:I13" si="0">C6*F6*$C$23</f>
        <v>0</v>
      </c>
      <c r="J6" s="63">
        <f>D6*F6*$C$23</f>
        <v>0</v>
      </c>
      <c r="K6" s="21"/>
      <c r="L6" s="62" t="e">
        <f>J6/I6</f>
        <v>#DIV/0!</v>
      </c>
      <c r="M6" s="21"/>
      <c r="N6" s="10"/>
    </row>
    <row r="7" spans="1:14" ht="18.75">
      <c r="A7" s="72"/>
      <c r="B7" s="4" t="s">
        <v>8</v>
      </c>
      <c r="C7" s="15">
        <v>61.34</v>
      </c>
      <c r="D7" s="44">
        <f>D6</f>
        <v>63.79</v>
      </c>
      <c r="E7" s="78"/>
      <c r="F7" s="31">
        <v>4.1660000000000004</v>
      </c>
      <c r="G7" s="6" t="s">
        <v>32</v>
      </c>
      <c r="H7" s="6" t="s">
        <v>7</v>
      </c>
      <c r="I7" s="63">
        <f>C7*F7*$C$23</f>
        <v>9966.1551600000003</v>
      </c>
      <c r="J7" s="63">
        <f t="shared" ref="J7:J20" si="1">D7*F7*$C$23</f>
        <v>10364.21646</v>
      </c>
      <c r="K7" s="22"/>
      <c r="L7" s="62">
        <f t="shared" ref="L7:L21" si="2">J7/I7</f>
        <v>1.0399413107270947</v>
      </c>
      <c r="M7" s="22"/>
      <c r="N7" s="10"/>
    </row>
    <row r="8" spans="1:14" ht="18.75">
      <c r="A8" s="73"/>
      <c r="B8" s="4" t="s">
        <v>28</v>
      </c>
      <c r="C8" s="15">
        <v>61.34</v>
      </c>
      <c r="D8" s="44">
        <f>D6</f>
        <v>63.79</v>
      </c>
      <c r="E8" s="75"/>
      <c r="F8" s="45">
        <v>0</v>
      </c>
      <c r="G8" s="6"/>
      <c r="H8" s="6"/>
      <c r="I8" s="63">
        <f>C8*F8*$C$23</f>
        <v>0</v>
      </c>
      <c r="J8" s="63">
        <f t="shared" si="1"/>
        <v>0</v>
      </c>
      <c r="K8" s="7"/>
      <c r="L8" s="62" t="e">
        <f t="shared" si="2"/>
        <v>#DIV/0!</v>
      </c>
      <c r="M8" s="7"/>
      <c r="N8" s="10"/>
    </row>
    <row r="9" spans="1:14" ht="18.75">
      <c r="A9" s="71">
        <v>2</v>
      </c>
      <c r="B9" s="4" t="s">
        <v>9</v>
      </c>
      <c r="C9" s="16">
        <v>117.78</v>
      </c>
      <c r="D9" s="44">
        <f>ROUND(0.0523511*D14+D6,2)</f>
        <v>131.52000000000001</v>
      </c>
      <c r="E9" s="74" t="s">
        <v>6</v>
      </c>
      <c r="F9" s="45">
        <v>0</v>
      </c>
      <c r="G9" s="6" t="s">
        <v>31</v>
      </c>
      <c r="H9" s="6"/>
      <c r="I9" s="63">
        <f t="shared" si="0"/>
        <v>0</v>
      </c>
      <c r="J9" s="63">
        <f t="shared" si="1"/>
        <v>0</v>
      </c>
      <c r="K9" s="21"/>
      <c r="L9" s="62" t="e">
        <f t="shared" si="2"/>
        <v>#DIV/0!</v>
      </c>
      <c r="M9" s="21"/>
      <c r="N9" s="10"/>
    </row>
    <row r="10" spans="1:14" ht="18.75">
      <c r="A10" s="72"/>
      <c r="B10" s="4" t="s">
        <v>10</v>
      </c>
      <c r="C10" s="16">
        <v>117.78</v>
      </c>
      <c r="D10" s="44">
        <f>D9</f>
        <v>131.52000000000001</v>
      </c>
      <c r="E10" s="75"/>
      <c r="F10" s="31">
        <v>2.2509999999999999</v>
      </c>
      <c r="G10" s="6" t="s">
        <v>32</v>
      </c>
      <c r="H10" s="6" t="s">
        <v>7</v>
      </c>
      <c r="I10" s="63">
        <f t="shared" si="0"/>
        <v>10339.788419999999</v>
      </c>
      <c r="J10" s="63">
        <f t="shared" si="1"/>
        <v>11546.009279999998</v>
      </c>
      <c r="K10" s="22"/>
      <c r="L10" s="62">
        <f t="shared" si="2"/>
        <v>1.1166581762608252</v>
      </c>
      <c r="M10" s="22"/>
      <c r="N10" s="10"/>
    </row>
    <row r="11" spans="1:14" ht="18.75">
      <c r="A11" s="73"/>
      <c r="B11" s="4" t="s">
        <v>29</v>
      </c>
      <c r="C11" s="16">
        <v>117.78</v>
      </c>
      <c r="D11" s="44">
        <f>D10</f>
        <v>131.52000000000001</v>
      </c>
      <c r="E11" s="30"/>
      <c r="F11" s="45">
        <v>0</v>
      </c>
      <c r="G11" s="6"/>
      <c r="H11" s="6"/>
      <c r="I11" s="63">
        <f t="shared" si="0"/>
        <v>0</v>
      </c>
      <c r="J11" s="63">
        <f t="shared" si="1"/>
        <v>0</v>
      </c>
      <c r="K11" s="22"/>
      <c r="L11" s="62" t="e">
        <f t="shared" si="2"/>
        <v>#DIV/0!</v>
      </c>
      <c r="M11" s="22"/>
      <c r="N11" s="10"/>
    </row>
    <row r="12" spans="1:14" ht="18.75">
      <c r="A12" s="71">
        <v>3</v>
      </c>
      <c r="B12" s="4" t="s">
        <v>11</v>
      </c>
      <c r="C12" s="15">
        <v>67.680000000000007</v>
      </c>
      <c r="D12" s="44">
        <f>ROUND(C12*1.04,2)</f>
        <v>70.39</v>
      </c>
      <c r="E12" s="74" t="s">
        <v>6</v>
      </c>
      <c r="F12" s="45">
        <v>0</v>
      </c>
      <c r="G12" s="6" t="s">
        <v>31</v>
      </c>
      <c r="H12" s="6"/>
      <c r="I12" s="63">
        <f t="shared" si="0"/>
        <v>0</v>
      </c>
      <c r="J12" s="63">
        <f t="shared" si="1"/>
        <v>0</v>
      </c>
      <c r="K12" s="21"/>
      <c r="L12" s="62" t="e">
        <f t="shared" si="2"/>
        <v>#DIV/0!</v>
      </c>
      <c r="M12" s="21"/>
      <c r="N12" s="10"/>
    </row>
    <row r="13" spans="1:14" ht="18.75">
      <c r="A13" s="73"/>
      <c r="B13" s="4" t="s">
        <v>12</v>
      </c>
      <c r="C13" s="15">
        <v>67.680000000000007</v>
      </c>
      <c r="D13" s="44">
        <f>D12</f>
        <v>70.39</v>
      </c>
      <c r="E13" s="75"/>
      <c r="F13" s="31">
        <f>F7+F10</f>
        <v>6.4169999999999998</v>
      </c>
      <c r="G13" s="6" t="s">
        <v>32</v>
      </c>
      <c r="H13" s="6" t="s">
        <v>7</v>
      </c>
      <c r="I13" s="63">
        <f t="shared" si="0"/>
        <v>16937.79984</v>
      </c>
      <c r="J13" s="63">
        <f t="shared" si="1"/>
        <v>17616.012569999999</v>
      </c>
      <c r="K13" s="22"/>
      <c r="L13" s="62">
        <f t="shared" si="2"/>
        <v>1.0400413711583925</v>
      </c>
      <c r="M13" s="22"/>
      <c r="N13" s="10"/>
    </row>
    <row r="14" spans="1:14" ht="37.5">
      <c r="A14" s="71">
        <v>4</v>
      </c>
      <c r="B14" s="4" t="s">
        <v>13</v>
      </c>
      <c r="C14" s="15">
        <v>1078.17</v>
      </c>
      <c r="D14" s="44">
        <f>ROUND(C14*1.2,2)</f>
        <v>1293.8</v>
      </c>
      <c r="E14" s="74" t="s">
        <v>14</v>
      </c>
      <c r="F14" s="45">
        <v>0</v>
      </c>
      <c r="G14" s="6" t="s">
        <v>33</v>
      </c>
      <c r="H14" s="6"/>
      <c r="I14" s="63">
        <f>C14*F14*$C$24</f>
        <v>0</v>
      </c>
      <c r="J14" s="63">
        <f>D14*F14*$C$24</f>
        <v>0</v>
      </c>
      <c r="K14" s="21"/>
      <c r="L14" s="62" t="e">
        <f t="shared" si="2"/>
        <v>#DIV/0!</v>
      </c>
      <c r="M14" s="21"/>
      <c r="N14" s="10"/>
    </row>
    <row r="15" spans="1:14" ht="18.75">
      <c r="A15" s="73"/>
      <c r="B15" s="4" t="s">
        <v>15</v>
      </c>
      <c r="C15" s="15">
        <v>1078.17</v>
      </c>
      <c r="D15" s="44">
        <f>D14</f>
        <v>1293.8</v>
      </c>
      <c r="E15" s="75"/>
      <c r="F15" s="32">
        <v>2.1000000000000001E-2</v>
      </c>
      <c r="G15" s="6" t="s">
        <v>26</v>
      </c>
      <c r="H15" s="6" t="s">
        <v>7</v>
      </c>
      <c r="I15" s="63">
        <f>C15*F15*$C$24</f>
        <v>20232.506952000003</v>
      </c>
      <c r="J15" s="63">
        <f>D15*F15*$C$24</f>
        <v>24278.933280000001</v>
      </c>
      <c r="K15" s="22"/>
      <c r="L15" s="62">
        <f t="shared" si="2"/>
        <v>1.1999962900099241</v>
      </c>
      <c r="M15" s="22"/>
      <c r="N15" s="10"/>
    </row>
    <row r="16" spans="1:14" ht="18.75">
      <c r="A16" s="71">
        <v>5</v>
      </c>
      <c r="B16" s="4" t="s">
        <v>16</v>
      </c>
      <c r="C16" s="16">
        <v>2.68</v>
      </c>
      <c r="D16" s="44">
        <f>ROUND(C16*1.05,2)</f>
        <v>2.81</v>
      </c>
      <c r="E16" s="74" t="s">
        <v>17</v>
      </c>
      <c r="F16" s="57">
        <v>87</v>
      </c>
      <c r="G16" s="6" t="s">
        <v>18</v>
      </c>
      <c r="H16" s="6"/>
      <c r="I16" s="64">
        <f>C16*F16*$C$23</f>
        <v>9093.2400000000016</v>
      </c>
      <c r="J16" s="64">
        <f t="shared" si="1"/>
        <v>9534.33</v>
      </c>
      <c r="K16" s="21"/>
      <c r="L16" s="62">
        <f t="shared" si="2"/>
        <v>1.0485074626865669</v>
      </c>
      <c r="M16" s="21"/>
      <c r="N16" s="10"/>
    </row>
    <row r="17" spans="1:14" ht="18.75">
      <c r="A17" s="72"/>
      <c r="B17" s="4" t="s">
        <v>19</v>
      </c>
      <c r="C17" s="57">
        <v>0</v>
      </c>
      <c r="D17" s="44">
        <f>ROUND(C17*1.05,2)</f>
        <v>0</v>
      </c>
      <c r="E17" s="75"/>
      <c r="F17" s="57">
        <v>0</v>
      </c>
      <c r="G17" s="6" t="s">
        <v>27</v>
      </c>
      <c r="H17" s="6" t="s">
        <v>7</v>
      </c>
      <c r="I17" s="63">
        <f t="shared" ref="I17:I18" si="3">C17*F17*$C$23</f>
        <v>0</v>
      </c>
      <c r="J17" s="63">
        <f t="shared" si="1"/>
        <v>0</v>
      </c>
      <c r="K17" s="22"/>
      <c r="L17" s="62" t="e">
        <f t="shared" si="2"/>
        <v>#DIV/0!</v>
      </c>
      <c r="M17" s="22"/>
      <c r="N17" s="10"/>
    </row>
    <row r="18" spans="1:14" ht="18.75">
      <c r="A18" s="73"/>
      <c r="B18" s="4" t="s">
        <v>30</v>
      </c>
      <c r="C18" s="57">
        <v>0</v>
      </c>
      <c r="D18" s="59">
        <v>0</v>
      </c>
      <c r="E18" s="58"/>
      <c r="F18" s="57">
        <v>0</v>
      </c>
      <c r="G18" s="6"/>
      <c r="H18" s="6"/>
      <c r="I18" s="63">
        <f t="shared" si="3"/>
        <v>0</v>
      </c>
      <c r="J18" s="63">
        <f t="shared" si="1"/>
        <v>0</v>
      </c>
      <c r="K18" s="7"/>
      <c r="L18" s="62" t="e">
        <f t="shared" si="2"/>
        <v>#DIV/0!</v>
      </c>
      <c r="M18" s="7"/>
      <c r="N18" s="10"/>
    </row>
    <row r="19" spans="1:14" ht="37.5">
      <c r="A19" s="71">
        <v>6</v>
      </c>
      <c r="B19" s="4" t="s">
        <v>20</v>
      </c>
      <c r="C19" s="44">
        <v>5.5174700000000003</v>
      </c>
      <c r="D19" s="60">
        <f>ROUND(C19*1.034,5)</f>
        <v>5.7050599999999996</v>
      </c>
      <c r="E19" s="74" t="s">
        <v>21</v>
      </c>
      <c r="F19" s="57">
        <v>13.6</v>
      </c>
      <c r="G19" s="6" t="s">
        <v>34</v>
      </c>
      <c r="H19" s="6"/>
      <c r="I19" s="63">
        <f>C19*F19*$C$23</f>
        <v>2926.4660880000001</v>
      </c>
      <c r="J19" s="63">
        <f t="shared" si="1"/>
        <v>3025.9638239999999</v>
      </c>
      <c r="K19" s="21"/>
      <c r="L19" s="62">
        <f t="shared" si="2"/>
        <v>1.0339992786548906</v>
      </c>
      <c r="M19" s="21"/>
      <c r="N19" s="10"/>
    </row>
    <row r="20" spans="1:14" ht="37.5">
      <c r="A20" s="73"/>
      <c r="B20" s="4" t="s">
        <v>22</v>
      </c>
      <c r="C20" s="57">
        <v>0</v>
      </c>
      <c r="D20" s="59">
        <v>0</v>
      </c>
      <c r="E20" s="75"/>
      <c r="F20" s="57">
        <v>0</v>
      </c>
      <c r="G20" s="6" t="s">
        <v>35</v>
      </c>
      <c r="H20" s="6"/>
      <c r="I20" s="63">
        <f>C20*F20*$C$23</f>
        <v>0</v>
      </c>
      <c r="J20" s="63">
        <f t="shared" si="1"/>
        <v>0</v>
      </c>
      <c r="K20" s="22"/>
      <c r="L20" s="62" t="e">
        <f t="shared" si="2"/>
        <v>#DIV/0!</v>
      </c>
      <c r="M20" s="22"/>
      <c r="N20" s="10"/>
    </row>
    <row r="21" spans="1:14" ht="33.75" customHeight="1">
      <c r="A21" s="69" t="s">
        <v>23</v>
      </c>
      <c r="B21" s="70"/>
      <c r="C21" s="45">
        <v>0</v>
      </c>
      <c r="D21" s="59">
        <v>0</v>
      </c>
      <c r="E21" s="45">
        <v>0</v>
      </c>
      <c r="F21" s="45">
        <v>0</v>
      </c>
      <c r="G21" s="45">
        <v>0</v>
      </c>
      <c r="H21" s="8" t="s">
        <v>7</v>
      </c>
      <c r="I21" s="65">
        <f>I7+I10+I13+I15+I16+I19</f>
        <v>69495.956460000001</v>
      </c>
      <c r="J21" s="65">
        <f>J7+J10+J13+J15+J16+J19</f>
        <v>76365.465414000006</v>
      </c>
      <c r="K21" s="9"/>
      <c r="L21" s="62">
        <f t="shared" si="2"/>
        <v>1.0988476064496489</v>
      </c>
      <c r="M21" s="9"/>
      <c r="N21" s="10"/>
    </row>
    <row r="23" spans="1:14" ht="31.5">
      <c r="B23" s="2" t="s">
        <v>24</v>
      </c>
      <c r="C23" s="14">
        <v>39</v>
      </c>
      <c r="I23" s="13"/>
    </row>
    <row r="24" spans="1:14" ht="15.75">
      <c r="B24" s="2" t="s">
        <v>25</v>
      </c>
      <c r="C24" s="14">
        <v>893.6</v>
      </c>
    </row>
    <row r="25" spans="1:14" ht="18.75">
      <c r="B25" s="3"/>
      <c r="C25" s="18"/>
      <c r="D25" s="18"/>
      <c r="E25" s="25"/>
      <c r="F25" s="18"/>
      <c r="G25" s="3"/>
    </row>
    <row r="26" spans="1:14" ht="18.75">
      <c r="B26" s="5"/>
      <c r="C26" s="18"/>
      <c r="D26" s="18"/>
      <c r="E26" s="25"/>
      <c r="F26" s="18"/>
      <c r="G26" s="3"/>
    </row>
  </sheetData>
  <mergeCells count="16">
    <mergeCell ref="B1:J1"/>
    <mergeCell ref="B2:J2"/>
    <mergeCell ref="B3:K3"/>
    <mergeCell ref="A6:A8"/>
    <mergeCell ref="E6:E8"/>
    <mergeCell ref="A9:A11"/>
    <mergeCell ref="E9:E10"/>
    <mergeCell ref="A19:A20"/>
    <mergeCell ref="E19:E20"/>
    <mergeCell ref="A21:B21"/>
    <mergeCell ref="A12:A13"/>
    <mergeCell ref="E12:E13"/>
    <mergeCell ref="A14:A15"/>
    <mergeCell ref="E14:E15"/>
    <mergeCell ref="A16:A18"/>
    <mergeCell ref="E16:E17"/>
  </mergeCells>
  <pageMargins left="0.19685039370078741" right="0.31496062992125984" top="0.74803149606299213" bottom="0.15748031496062992" header="0.31496062992125984" footer="0.31496062992125984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7"/>
  <sheetViews>
    <sheetView zoomScale="70" zoomScaleNormal="70" workbookViewId="0">
      <selection activeCell="L7" sqref="L7:L22"/>
    </sheetView>
  </sheetViews>
  <sheetFormatPr defaultRowHeight="12.75"/>
  <cols>
    <col min="1" max="1" width="9.140625" style="1"/>
    <col min="2" max="2" width="79.42578125" style="1" customWidth="1"/>
    <col min="3" max="3" width="17.85546875" style="19" customWidth="1"/>
    <col min="4" max="5" width="16.42578125" style="19" customWidth="1"/>
    <col min="6" max="6" width="26.140625" style="19" customWidth="1"/>
    <col min="7" max="7" width="17" style="1" customWidth="1"/>
    <col min="8" max="8" width="15.42578125" style="1" hidden="1" customWidth="1"/>
    <col min="9" max="9" width="20.7109375" style="1" customWidth="1"/>
    <col min="10" max="10" width="19.140625" style="1" customWidth="1"/>
    <col min="11" max="11" width="28.7109375" style="1" hidden="1" customWidth="1"/>
    <col min="12" max="12" width="18.7109375" style="1" customWidth="1"/>
    <col min="13" max="13" width="18.7109375" style="1" hidden="1" customWidth="1"/>
    <col min="14" max="14" width="21.7109375" style="1" hidden="1" customWidth="1"/>
    <col min="15" max="16384" width="9.140625" style="1"/>
  </cols>
  <sheetData>
    <row r="1" spans="1:14" ht="20.25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28"/>
      <c r="L1" s="20" t="s">
        <v>68</v>
      </c>
      <c r="M1" s="1" t="s">
        <v>39</v>
      </c>
    </row>
    <row r="2" spans="1:14" ht="20.25" customHeight="1">
      <c r="B2" s="76" t="s">
        <v>51</v>
      </c>
      <c r="C2" s="76"/>
      <c r="D2" s="76"/>
      <c r="E2" s="76"/>
      <c r="F2" s="76"/>
      <c r="G2" s="76"/>
      <c r="H2" s="76"/>
      <c r="I2" s="76"/>
      <c r="J2" s="76"/>
      <c r="K2" s="28"/>
    </row>
    <row r="3" spans="1:14" ht="39" customHeight="1">
      <c r="B3" s="87" t="s">
        <v>54</v>
      </c>
      <c r="C3" s="87"/>
      <c r="D3" s="87"/>
      <c r="E3" s="87"/>
      <c r="F3" s="87"/>
      <c r="G3" s="87"/>
      <c r="H3" s="87"/>
      <c r="I3" s="87"/>
      <c r="J3" s="87"/>
      <c r="K3" s="87"/>
      <c r="L3" s="12"/>
      <c r="M3" s="11"/>
    </row>
    <row r="4" spans="1:14" ht="39" customHeight="1">
      <c r="B4" s="77" t="s">
        <v>81</v>
      </c>
      <c r="C4" s="77"/>
      <c r="D4" s="77"/>
      <c r="E4" s="77"/>
      <c r="F4" s="77"/>
      <c r="G4" s="77"/>
      <c r="H4" s="77"/>
      <c r="I4" s="77"/>
      <c r="J4" s="77"/>
      <c r="K4" s="29"/>
      <c r="L4" s="12"/>
      <c r="M4" s="11"/>
    </row>
    <row r="5" spans="1:14" ht="163.5" customHeight="1">
      <c r="A5" s="6" t="s">
        <v>1</v>
      </c>
      <c r="B5" s="6" t="s">
        <v>2</v>
      </c>
      <c r="C5" s="6" t="s">
        <v>43</v>
      </c>
      <c r="D5" s="6" t="s">
        <v>44</v>
      </c>
      <c r="E5" s="6" t="s">
        <v>3</v>
      </c>
      <c r="F5" s="6" t="s">
        <v>45</v>
      </c>
      <c r="G5" s="6" t="s">
        <v>4</v>
      </c>
      <c r="H5" s="6" t="s">
        <v>36</v>
      </c>
      <c r="I5" s="6" t="s">
        <v>46</v>
      </c>
      <c r="J5" s="6" t="s">
        <v>47</v>
      </c>
      <c r="K5" s="6" t="s">
        <v>37</v>
      </c>
      <c r="L5" s="6" t="s">
        <v>48</v>
      </c>
      <c r="M5" s="6" t="s">
        <v>38</v>
      </c>
      <c r="N5" s="6" t="s">
        <v>40</v>
      </c>
    </row>
    <row r="6" spans="1:14" ht="18.75">
      <c r="A6" s="6">
        <v>1</v>
      </c>
      <c r="B6" s="6">
        <v>2</v>
      </c>
      <c r="C6" s="16">
        <v>3</v>
      </c>
      <c r="D6" s="16">
        <v>4</v>
      </c>
      <c r="E6" s="16">
        <v>5</v>
      </c>
      <c r="F6" s="16">
        <v>6</v>
      </c>
      <c r="G6" s="6">
        <v>7</v>
      </c>
      <c r="H6" s="6">
        <v>8</v>
      </c>
      <c r="I6" s="6">
        <v>8</v>
      </c>
      <c r="J6" s="6">
        <v>9</v>
      </c>
      <c r="K6" s="6">
        <v>11</v>
      </c>
      <c r="L6" s="6">
        <v>10</v>
      </c>
      <c r="M6" s="6"/>
      <c r="N6" s="10"/>
    </row>
    <row r="7" spans="1:14" ht="37.5">
      <c r="A7" s="71">
        <v>1</v>
      </c>
      <c r="B7" s="4" t="s">
        <v>5</v>
      </c>
      <c r="C7" s="15">
        <v>61.34</v>
      </c>
      <c r="D7" s="44">
        <f>ROUND(C7*1.04,2)</f>
        <v>63.79</v>
      </c>
      <c r="E7" s="74" t="s">
        <v>6</v>
      </c>
      <c r="F7" s="45">
        <v>0</v>
      </c>
      <c r="G7" s="6" t="s">
        <v>31</v>
      </c>
      <c r="H7" s="6"/>
      <c r="I7" s="63">
        <f>C7*F7*$C$24</f>
        <v>0</v>
      </c>
      <c r="J7" s="63">
        <f>D7*F7*$C$23</f>
        <v>0</v>
      </c>
      <c r="K7" s="21"/>
      <c r="L7" s="62" t="e">
        <f>J7/I7</f>
        <v>#DIV/0!</v>
      </c>
      <c r="M7" s="21"/>
      <c r="N7" s="10"/>
    </row>
    <row r="8" spans="1:14" ht="18.75">
      <c r="A8" s="72"/>
      <c r="B8" s="4" t="s">
        <v>8</v>
      </c>
      <c r="C8" s="15">
        <v>61.34</v>
      </c>
      <c r="D8" s="44">
        <f>D7</f>
        <v>63.79</v>
      </c>
      <c r="E8" s="78"/>
      <c r="F8" s="31">
        <v>4.1660000000000004</v>
      </c>
      <c r="G8" s="6" t="s">
        <v>32</v>
      </c>
      <c r="H8" s="6" t="s">
        <v>7</v>
      </c>
      <c r="I8" s="63">
        <f>C8*$F$8</f>
        <v>255.54244000000003</v>
      </c>
      <c r="J8" s="63">
        <f>D8*$F$8</f>
        <v>265.74914000000001</v>
      </c>
      <c r="K8" s="22"/>
      <c r="L8" s="62">
        <f t="shared" ref="L8:L22" si="0">J8/I8</f>
        <v>1.0399413107270947</v>
      </c>
      <c r="M8" s="22"/>
      <c r="N8" s="10"/>
    </row>
    <row r="9" spans="1:14" ht="18.75">
      <c r="A9" s="73"/>
      <c r="B9" s="4" t="s">
        <v>28</v>
      </c>
      <c r="C9" s="15">
        <v>61.34</v>
      </c>
      <c r="D9" s="44">
        <f>D7</f>
        <v>63.79</v>
      </c>
      <c r="E9" s="75"/>
      <c r="F9" s="45">
        <v>0</v>
      </c>
      <c r="G9" s="6"/>
      <c r="H9" s="6"/>
      <c r="I9" s="63">
        <f>C9*F9*$C$23</f>
        <v>0</v>
      </c>
      <c r="J9" s="63">
        <f t="shared" ref="J9:J21" si="1">D9*F9*$C$23</f>
        <v>0</v>
      </c>
      <c r="K9" s="7"/>
      <c r="L9" s="62" t="e">
        <f t="shared" si="0"/>
        <v>#DIV/0!</v>
      </c>
      <c r="M9" s="7"/>
      <c r="N9" s="10"/>
    </row>
    <row r="10" spans="1:14" ht="18.75">
      <c r="A10" s="71">
        <v>2</v>
      </c>
      <c r="B10" s="4" t="s">
        <v>9</v>
      </c>
      <c r="C10" s="16">
        <v>117.78</v>
      </c>
      <c r="D10" s="44">
        <f>ROUND(0.0523511*D15+D7,2)</f>
        <v>131.52000000000001</v>
      </c>
      <c r="E10" s="74" t="s">
        <v>6</v>
      </c>
      <c r="F10" s="45">
        <v>0</v>
      </c>
      <c r="G10" s="6" t="s">
        <v>31</v>
      </c>
      <c r="H10" s="6"/>
      <c r="I10" s="63">
        <f>C10*F10*$C$24</f>
        <v>0</v>
      </c>
      <c r="J10" s="63">
        <f t="shared" si="1"/>
        <v>0</v>
      </c>
      <c r="K10" s="21"/>
      <c r="L10" s="62" t="e">
        <f t="shared" si="0"/>
        <v>#DIV/0!</v>
      </c>
      <c r="M10" s="21"/>
      <c r="N10" s="10"/>
    </row>
    <row r="11" spans="1:14" ht="18.75">
      <c r="A11" s="72"/>
      <c r="B11" s="4" t="s">
        <v>10</v>
      </c>
      <c r="C11" s="16">
        <v>117.78</v>
      </c>
      <c r="D11" s="44">
        <f>D10</f>
        <v>131.52000000000001</v>
      </c>
      <c r="E11" s="75"/>
      <c r="F11" s="31">
        <v>2.2509999999999999</v>
      </c>
      <c r="G11" s="6" t="s">
        <v>32</v>
      </c>
      <c r="H11" s="6" t="s">
        <v>7</v>
      </c>
      <c r="I11" s="63">
        <f>C11*$F$11</f>
        <v>265.12277999999998</v>
      </c>
      <c r="J11" s="63">
        <f>D11*$F$11</f>
        <v>296.05151999999998</v>
      </c>
      <c r="K11" s="22"/>
      <c r="L11" s="62">
        <f t="shared" si="0"/>
        <v>1.1166581762608252</v>
      </c>
      <c r="M11" s="22"/>
      <c r="N11" s="10"/>
    </row>
    <row r="12" spans="1:14" ht="18.75">
      <c r="A12" s="73"/>
      <c r="B12" s="4" t="s">
        <v>29</v>
      </c>
      <c r="C12" s="16">
        <v>117.78</v>
      </c>
      <c r="D12" s="44">
        <f>D11</f>
        <v>131.52000000000001</v>
      </c>
      <c r="E12" s="30"/>
      <c r="F12" s="45">
        <v>0</v>
      </c>
      <c r="G12" s="6"/>
      <c r="H12" s="6"/>
      <c r="I12" s="63">
        <f t="shared" ref="I12" si="2">C12*F12*$C$23</f>
        <v>0</v>
      </c>
      <c r="J12" s="63">
        <f t="shared" si="1"/>
        <v>0</v>
      </c>
      <c r="K12" s="22"/>
      <c r="L12" s="62" t="e">
        <f t="shared" si="0"/>
        <v>#DIV/0!</v>
      </c>
      <c r="M12" s="22"/>
      <c r="N12" s="10"/>
    </row>
    <row r="13" spans="1:14" ht="18.75">
      <c r="A13" s="71">
        <v>3</v>
      </c>
      <c r="B13" s="4" t="s">
        <v>11</v>
      </c>
      <c r="C13" s="15">
        <v>67.680000000000007</v>
      </c>
      <c r="D13" s="44">
        <f>ROUND(C13*1.04,2)</f>
        <v>70.39</v>
      </c>
      <c r="E13" s="74" t="s">
        <v>6</v>
      </c>
      <c r="F13" s="45">
        <v>0</v>
      </c>
      <c r="G13" s="6" t="s">
        <v>31</v>
      </c>
      <c r="H13" s="6"/>
      <c r="I13" s="63">
        <f>C13*F13*$C$24</f>
        <v>0</v>
      </c>
      <c r="J13" s="63">
        <f t="shared" si="1"/>
        <v>0</v>
      </c>
      <c r="K13" s="21"/>
      <c r="L13" s="62" t="e">
        <f t="shared" si="0"/>
        <v>#DIV/0!</v>
      </c>
      <c r="M13" s="21"/>
      <c r="N13" s="10"/>
    </row>
    <row r="14" spans="1:14" ht="18.75">
      <c r="A14" s="73"/>
      <c r="B14" s="4" t="s">
        <v>12</v>
      </c>
      <c r="C14" s="15">
        <v>67.680000000000007</v>
      </c>
      <c r="D14" s="44">
        <f>D13</f>
        <v>70.39</v>
      </c>
      <c r="E14" s="75"/>
      <c r="F14" s="31">
        <f>F8+F11</f>
        <v>6.4169999999999998</v>
      </c>
      <c r="G14" s="6" t="s">
        <v>32</v>
      </c>
      <c r="H14" s="6" t="s">
        <v>7</v>
      </c>
      <c r="I14" s="63">
        <f>C14*$F$14</f>
        <v>434.30256000000003</v>
      </c>
      <c r="J14" s="63">
        <f>D14*$F$14</f>
        <v>451.69263000000001</v>
      </c>
      <c r="K14" s="22"/>
      <c r="L14" s="62">
        <f t="shared" si="0"/>
        <v>1.0400413711583925</v>
      </c>
      <c r="M14" s="22"/>
      <c r="N14" s="10"/>
    </row>
    <row r="15" spans="1:14" ht="37.5">
      <c r="A15" s="71">
        <v>4</v>
      </c>
      <c r="B15" s="4" t="s">
        <v>13</v>
      </c>
      <c r="C15" s="15">
        <v>1078.17</v>
      </c>
      <c r="D15" s="44">
        <f>ROUND(C15*1.2,2)</f>
        <v>1293.8</v>
      </c>
      <c r="E15" s="74" t="s">
        <v>14</v>
      </c>
      <c r="F15" s="45">
        <v>0</v>
      </c>
      <c r="G15" s="6" t="s">
        <v>33</v>
      </c>
      <c r="H15" s="6"/>
      <c r="I15" s="63">
        <f>C15*F15*$C$24</f>
        <v>0</v>
      </c>
      <c r="J15" s="63">
        <f>D15*F15*$C$24</f>
        <v>0</v>
      </c>
      <c r="K15" s="21"/>
      <c r="L15" s="62" t="e">
        <f t="shared" si="0"/>
        <v>#DIV/0!</v>
      </c>
      <c r="M15" s="21"/>
      <c r="N15" s="10"/>
    </row>
    <row r="16" spans="1:14" ht="18.75">
      <c r="A16" s="73"/>
      <c r="B16" s="4" t="s">
        <v>15</v>
      </c>
      <c r="C16" s="15">
        <v>1078.17</v>
      </c>
      <c r="D16" s="44">
        <f>D15</f>
        <v>1293.8</v>
      </c>
      <c r="E16" s="75"/>
      <c r="F16" s="32">
        <v>2.1000000000000001E-2</v>
      </c>
      <c r="G16" s="6" t="s">
        <v>26</v>
      </c>
      <c r="H16" s="6" t="s">
        <v>7</v>
      </c>
      <c r="I16" s="63">
        <f>C16*F16*$C$25</f>
        <v>1664.1553950000002</v>
      </c>
      <c r="J16" s="63">
        <f>D16*F16*$C$25</f>
        <v>1996.9803000000002</v>
      </c>
      <c r="K16" s="22"/>
      <c r="L16" s="62">
        <f t="shared" si="0"/>
        <v>1.1999962900099241</v>
      </c>
      <c r="M16" s="22"/>
      <c r="N16" s="10"/>
    </row>
    <row r="17" spans="1:14" ht="18.75">
      <c r="A17" s="71">
        <v>5</v>
      </c>
      <c r="B17" s="4" t="s">
        <v>16</v>
      </c>
      <c r="C17" s="16">
        <v>2.68</v>
      </c>
      <c r="D17" s="44">
        <f>ROUND(C17*1.05,2)</f>
        <v>2.81</v>
      </c>
      <c r="E17" s="74" t="s">
        <v>17</v>
      </c>
      <c r="F17" s="57">
        <v>87</v>
      </c>
      <c r="G17" s="6" t="s">
        <v>18</v>
      </c>
      <c r="H17" s="6"/>
      <c r="I17" s="64">
        <f>C17*F17*$C$24</f>
        <v>233.16000000000003</v>
      </c>
      <c r="J17" s="64">
        <f>D17*F17*$C$24</f>
        <v>244.47</v>
      </c>
      <c r="K17" s="21"/>
      <c r="L17" s="62">
        <f t="shared" si="0"/>
        <v>1.0485074626865671</v>
      </c>
      <c r="M17" s="21"/>
      <c r="N17" s="10"/>
    </row>
    <row r="18" spans="1:14" ht="18.75">
      <c r="A18" s="72"/>
      <c r="B18" s="4" t="s">
        <v>19</v>
      </c>
      <c r="C18" s="57">
        <v>0</v>
      </c>
      <c r="D18" s="44">
        <f>ROUND(C18*1.05,2)</f>
        <v>0</v>
      </c>
      <c r="E18" s="75"/>
      <c r="F18" s="57">
        <v>0</v>
      </c>
      <c r="G18" s="6" t="s">
        <v>27</v>
      </c>
      <c r="H18" s="6" t="s">
        <v>7</v>
      </c>
      <c r="I18" s="63">
        <f t="shared" ref="I18:I19" si="3">C18*F18*$C$23</f>
        <v>0</v>
      </c>
      <c r="J18" s="63">
        <f t="shared" si="1"/>
        <v>0</v>
      </c>
      <c r="K18" s="22"/>
      <c r="L18" s="62" t="e">
        <f t="shared" si="0"/>
        <v>#DIV/0!</v>
      </c>
      <c r="M18" s="22"/>
      <c r="N18" s="10"/>
    </row>
    <row r="19" spans="1:14" ht="18.75">
      <c r="A19" s="73"/>
      <c r="B19" s="4" t="s">
        <v>30</v>
      </c>
      <c r="C19" s="57">
        <v>0</v>
      </c>
      <c r="D19" s="59">
        <v>0</v>
      </c>
      <c r="E19" s="58"/>
      <c r="F19" s="57">
        <v>0</v>
      </c>
      <c r="G19" s="6"/>
      <c r="H19" s="6"/>
      <c r="I19" s="63">
        <f t="shared" si="3"/>
        <v>0</v>
      </c>
      <c r="J19" s="63">
        <f t="shared" si="1"/>
        <v>0</v>
      </c>
      <c r="K19" s="7"/>
      <c r="L19" s="62" t="e">
        <f t="shared" si="0"/>
        <v>#DIV/0!</v>
      </c>
      <c r="M19" s="7"/>
      <c r="N19" s="10"/>
    </row>
    <row r="20" spans="1:14" ht="37.5">
      <c r="A20" s="71">
        <v>6</v>
      </c>
      <c r="B20" s="4" t="s">
        <v>20</v>
      </c>
      <c r="C20" s="60">
        <v>5.5174700000000003</v>
      </c>
      <c r="D20" s="60">
        <f>ROUND(C20*1.034,5)</f>
        <v>5.7050599999999996</v>
      </c>
      <c r="E20" s="74" t="s">
        <v>21</v>
      </c>
      <c r="F20" s="57">
        <v>13.6</v>
      </c>
      <c r="G20" s="6" t="s">
        <v>34</v>
      </c>
      <c r="H20" s="6"/>
      <c r="I20" s="63">
        <f>C20*F20*$C$24</f>
        <v>75.037592000000004</v>
      </c>
      <c r="J20" s="63">
        <f>D20*F20*$C$24</f>
        <v>77.588815999999994</v>
      </c>
      <c r="K20" s="21"/>
      <c r="L20" s="62">
        <f t="shared" si="0"/>
        <v>1.0339992786548906</v>
      </c>
      <c r="M20" s="21"/>
      <c r="N20" s="10"/>
    </row>
    <row r="21" spans="1:14" ht="37.5">
      <c r="A21" s="73"/>
      <c r="B21" s="4" t="s">
        <v>22</v>
      </c>
      <c r="C21" s="57">
        <v>0</v>
      </c>
      <c r="D21" s="59">
        <v>0</v>
      </c>
      <c r="E21" s="75"/>
      <c r="F21" s="57">
        <v>0</v>
      </c>
      <c r="G21" s="6" t="s">
        <v>35</v>
      </c>
      <c r="H21" s="6"/>
      <c r="I21" s="63">
        <f>C21*F21*$C$23</f>
        <v>0</v>
      </c>
      <c r="J21" s="63">
        <f t="shared" si="1"/>
        <v>0</v>
      </c>
      <c r="K21" s="22"/>
      <c r="L21" s="62" t="e">
        <f t="shared" si="0"/>
        <v>#DIV/0!</v>
      </c>
      <c r="M21" s="22"/>
      <c r="N21" s="10"/>
    </row>
    <row r="22" spans="1:14" ht="33.75" customHeight="1">
      <c r="A22" s="69" t="s">
        <v>23</v>
      </c>
      <c r="B22" s="70"/>
      <c r="C22" s="45">
        <v>0</v>
      </c>
      <c r="D22" s="59">
        <v>0</v>
      </c>
      <c r="E22" s="45">
        <v>0</v>
      </c>
      <c r="F22" s="45">
        <v>0</v>
      </c>
      <c r="G22" s="45">
        <v>0</v>
      </c>
      <c r="H22" s="8" t="s">
        <v>7</v>
      </c>
      <c r="I22" s="65">
        <f>I8+I11+I14+I16+I17+I20</f>
        <v>2927.3207670000002</v>
      </c>
      <c r="J22" s="65">
        <f>J8+J11+J14+J16+J17+J20</f>
        <v>3332.5324059999998</v>
      </c>
      <c r="K22" s="9"/>
      <c r="L22" s="62">
        <f t="shared" si="0"/>
        <v>1.1384240646149864</v>
      </c>
      <c r="M22" s="9"/>
      <c r="N22" s="10"/>
    </row>
    <row r="24" spans="1:14" ht="31.5">
      <c r="B24" s="2" t="s">
        <v>41</v>
      </c>
      <c r="C24" s="14">
        <v>1</v>
      </c>
      <c r="I24" s="13"/>
    </row>
    <row r="25" spans="1:14" ht="15.75">
      <c r="B25" s="2" t="s">
        <v>42</v>
      </c>
      <c r="C25" s="26">
        <v>73.5</v>
      </c>
    </row>
    <row r="26" spans="1:14" ht="18.75">
      <c r="B26" s="3"/>
      <c r="C26" s="18"/>
      <c r="D26" s="18"/>
      <c r="E26" s="25"/>
      <c r="F26" s="18"/>
      <c r="G26" s="3"/>
    </row>
    <row r="27" spans="1:14" ht="18.75">
      <c r="B27" s="5"/>
      <c r="C27" s="18"/>
      <c r="D27" s="18"/>
      <c r="E27" s="25"/>
      <c r="F27" s="18"/>
      <c r="G27" s="3"/>
    </row>
  </sheetData>
  <mergeCells count="17">
    <mergeCell ref="A10:A12"/>
    <mergeCell ref="E10:E11"/>
    <mergeCell ref="A13:A14"/>
    <mergeCell ref="E13:E14"/>
    <mergeCell ref="B1:J1"/>
    <mergeCell ref="B2:J2"/>
    <mergeCell ref="B3:K3"/>
    <mergeCell ref="B4:J4"/>
    <mergeCell ref="A7:A9"/>
    <mergeCell ref="E7:E9"/>
    <mergeCell ref="A22:B22"/>
    <mergeCell ref="A15:A16"/>
    <mergeCell ref="E15:E16"/>
    <mergeCell ref="A17:A19"/>
    <mergeCell ref="E17:E18"/>
    <mergeCell ref="A20:A21"/>
    <mergeCell ref="E20:E21"/>
  </mergeCells>
  <pageMargins left="0.19685039370078741" right="0.31496062992125984" top="0.74803149606299213" bottom="0.15748031496062992" header="0.31496062992125984" footer="0.31496062992125984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6"/>
  <sheetViews>
    <sheetView zoomScale="85" zoomScaleNormal="85" workbookViewId="0">
      <selection activeCell="L6" sqref="L6:L21"/>
    </sheetView>
  </sheetViews>
  <sheetFormatPr defaultRowHeight="12.75"/>
  <cols>
    <col min="1" max="1" width="9.140625" style="1"/>
    <col min="2" max="2" width="79.42578125" style="1" customWidth="1"/>
    <col min="3" max="3" width="17.85546875" style="19" customWidth="1"/>
    <col min="4" max="5" width="16.42578125" style="19" customWidth="1"/>
    <col min="6" max="6" width="26.140625" style="19" customWidth="1"/>
    <col min="7" max="7" width="17" style="1" customWidth="1"/>
    <col min="8" max="8" width="15.42578125" style="1" hidden="1" customWidth="1"/>
    <col min="9" max="9" width="20.7109375" style="1" customWidth="1"/>
    <col min="10" max="10" width="19.140625" style="1" customWidth="1"/>
    <col min="11" max="11" width="28.7109375" style="1" hidden="1" customWidth="1"/>
    <col min="12" max="12" width="18.7109375" style="1" customWidth="1"/>
    <col min="13" max="13" width="18.7109375" style="1" hidden="1" customWidth="1"/>
    <col min="14" max="14" width="21.7109375" style="1" hidden="1" customWidth="1"/>
    <col min="15" max="16384" width="9.140625" style="1"/>
  </cols>
  <sheetData>
    <row r="1" spans="1:14" ht="20.25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28"/>
      <c r="L1" s="20" t="s">
        <v>69</v>
      </c>
      <c r="M1" s="1" t="s">
        <v>39</v>
      </c>
    </row>
    <row r="2" spans="1:14" ht="20.25" customHeight="1">
      <c r="B2" s="76" t="s">
        <v>51</v>
      </c>
      <c r="C2" s="76"/>
      <c r="D2" s="76"/>
      <c r="E2" s="76"/>
      <c r="F2" s="76"/>
      <c r="G2" s="76"/>
      <c r="H2" s="76"/>
      <c r="I2" s="76"/>
      <c r="J2" s="76"/>
      <c r="K2" s="28"/>
    </row>
    <row r="3" spans="1:14" ht="39" customHeight="1">
      <c r="B3" s="77" t="s">
        <v>50</v>
      </c>
      <c r="C3" s="77"/>
      <c r="D3" s="77"/>
      <c r="E3" s="77"/>
      <c r="F3" s="77"/>
      <c r="G3" s="77"/>
      <c r="H3" s="77"/>
      <c r="I3" s="77"/>
      <c r="J3" s="77"/>
      <c r="K3" s="77"/>
      <c r="L3" s="12"/>
      <c r="M3" s="11"/>
    </row>
    <row r="4" spans="1:14" ht="163.5" customHeight="1">
      <c r="A4" s="6" t="s">
        <v>1</v>
      </c>
      <c r="B4" s="6" t="s">
        <v>2</v>
      </c>
      <c r="C4" s="6" t="s">
        <v>43</v>
      </c>
      <c r="D4" s="6" t="s">
        <v>44</v>
      </c>
      <c r="E4" s="6" t="s">
        <v>3</v>
      </c>
      <c r="F4" s="6" t="s">
        <v>45</v>
      </c>
      <c r="G4" s="6" t="s">
        <v>4</v>
      </c>
      <c r="H4" s="6" t="s">
        <v>36</v>
      </c>
      <c r="I4" s="6" t="s">
        <v>46</v>
      </c>
      <c r="J4" s="6" t="s">
        <v>47</v>
      </c>
      <c r="K4" s="6" t="s">
        <v>37</v>
      </c>
      <c r="L4" s="6" t="s">
        <v>48</v>
      </c>
      <c r="M4" s="6" t="s">
        <v>38</v>
      </c>
      <c r="N4" s="6" t="s">
        <v>40</v>
      </c>
    </row>
    <row r="5" spans="1:14" ht="18.75">
      <c r="A5" s="6">
        <v>1</v>
      </c>
      <c r="B5" s="6">
        <v>2</v>
      </c>
      <c r="C5" s="16">
        <v>3</v>
      </c>
      <c r="D5" s="16">
        <v>4</v>
      </c>
      <c r="E5" s="16">
        <v>5</v>
      </c>
      <c r="F5" s="16">
        <v>6</v>
      </c>
      <c r="G5" s="6">
        <v>7</v>
      </c>
      <c r="H5" s="6">
        <v>8</v>
      </c>
      <c r="I5" s="6">
        <v>8</v>
      </c>
      <c r="J5" s="6">
        <v>9</v>
      </c>
      <c r="K5" s="6">
        <v>11</v>
      </c>
      <c r="L5" s="6">
        <v>10</v>
      </c>
      <c r="M5" s="6"/>
      <c r="N5" s="10"/>
    </row>
    <row r="6" spans="1:14" ht="37.5">
      <c r="A6" s="71">
        <v>1</v>
      </c>
      <c r="B6" s="4" t="s">
        <v>5</v>
      </c>
      <c r="C6" s="15">
        <v>61.34</v>
      </c>
      <c r="D6" s="44">
        <f>ROUND(C6*1.04,2)</f>
        <v>63.79</v>
      </c>
      <c r="E6" s="74" t="s">
        <v>6</v>
      </c>
      <c r="F6" s="45">
        <v>0</v>
      </c>
      <c r="G6" s="6" t="s">
        <v>31</v>
      </c>
      <c r="H6" s="6"/>
      <c r="I6" s="63">
        <f>C6*F6*$C$23</f>
        <v>0</v>
      </c>
      <c r="J6" s="63">
        <f>D6*F6*$C$23</f>
        <v>0</v>
      </c>
      <c r="K6" s="21"/>
      <c r="L6" s="62" t="e">
        <f>J6/I6</f>
        <v>#DIV/0!</v>
      </c>
      <c r="M6" s="21"/>
      <c r="N6" s="10"/>
    </row>
    <row r="7" spans="1:14" ht="18.75">
      <c r="A7" s="72"/>
      <c r="B7" s="4" t="s">
        <v>8</v>
      </c>
      <c r="C7" s="15">
        <v>61.34</v>
      </c>
      <c r="D7" s="44">
        <f>D6</f>
        <v>63.79</v>
      </c>
      <c r="E7" s="78"/>
      <c r="F7" s="31">
        <v>2.944</v>
      </c>
      <c r="G7" s="6" t="s">
        <v>32</v>
      </c>
      <c r="H7" s="6" t="s">
        <v>7</v>
      </c>
      <c r="I7" s="63">
        <f>C7*F7*$C$23</f>
        <v>1444.67968</v>
      </c>
      <c r="J7" s="63">
        <f>D7*F7*$C$23</f>
        <v>1502.3820799999999</v>
      </c>
      <c r="K7" s="22"/>
      <c r="L7" s="62">
        <f t="shared" ref="L7:L21" si="0">J7/I7</f>
        <v>1.0399413107270947</v>
      </c>
      <c r="M7" s="22"/>
      <c r="N7" s="10"/>
    </row>
    <row r="8" spans="1:14" ht="18.75">
      <c r="A8" s="73"/>
      <c r="B8" s="4" t="s">
        <v>28</v>
      </c>
      <c r="C8" s="15">
        <v>61.34</v>
      </c>
      <c r="D8" s="44">
        <f>D6</f>
        <v>63.79</v>
      </c>
      <c r="E8" s="75"/>
      <c r="F8" s="45">
        <v>0</v>
      </c>
      <c r="G8" s="6"/>
      <c r="H8" s="6"/>
      <c r="I8" s="63">
        <f t="shared" ref="I8:I13" si="1">C8*F8*$C$23</f>
        <v>0</v>
      </c>
      <c r="J8" s="63">
        <f t="shared" ref="J8:J20" si="2">D8*F8*$C$23</f>
        <v>0</v>
      </c>
      <c r="K8" s="7"/>
      <c r="L8" s="62" t="e">
        <f t="shared" si="0"/>
        <v>#DIV/0!</v>
      </c>
      <c r="M8" s="7"/>
      <c r="N8" s="10"/>
    </row>
    <row r="9" spans="1:14" ht="18.75">
      <c r="A9" s="71">
        <v>2</v>
      </c>
      <c r="B9" s="4" t="s">
        <v>9</v>
      </c>
      <c r="C9" s="16">
        <v>117.78</v>
      </c>
      <c r="D9" s="44">
        <f>ROUND(0.0523511*D14+D6,2)</f>
        <v>131.52000000000001</v>
      </c>
      <c r="E9" s="74" t="s">
        <v>6</v>
      </c>
      <c r="F9" s="45">
        <v>0</v>
      </c>
      <c r="G9" s="6" t="s">
        <v>31</v>
      </c>
      <c r="H9" s="6"/>
      <c r="I9" s="63">
        <f t="shared" si="1"/>
        <v>0</v>
      </c>
      <c r="J9" s="63">
        <f t="shared" si="2"/>
        <v>0</v>
      </c>
      <c r="K9" s="21"/>
      <c r="L9" s="62" t="e">
        <f t="shared" si="0"/>
        <v>#DIV/0!</v>
      </c>
      <c r="M9" s="21"/>
      <c r="N9" s="10"/>
    </row>
    <row r="10" spans="1:14" ht="18.75">
      <c r="A10" s="72"/>
      <c r="B10" s="4" t="s">
        <v>10</v>
      </c>
      <c r="C10" s="16">
        <v>117.78</v>
      </c>
      <c r="D10" s="44">
        <f>D9</f>
        <v>131.52000000000001</v>
      </c>
      <c r="E10" s="75"/>
      <c r="F10" s="31">
        <v>1</v>
      </c>
      <c r="G10" s="6" t="s">
        <v>32</v>
      </c>
      <c r="H10" s="6" t="s">
        <v>7</v>
      </c>
      <c r="I10" s="63">
        <f t="shared" si="1"/>
        <v>942.24</v>
      </c>
      <c r="J10" s="63">
        <f t="shared" si="2"/>
        <v>1052.1600000000001</v>
      </c>
      <c r="K10" s="22"/>
      <c r="L10" s="62">
        <f t="shared" si="0"/>
        <v>1.1166581762608254</v>
      </c>
      <c r="M10" s="22"/>
      <c r="N10" s="10"/>
    </row>
    <row r="11" spans="1:14" ht="18.75">
      <c r="A11" s="73"/>
      <c r="B11" s="4" t="s">
        <v>29</v>
      </c>
      <c r="C11" s="16">
        <v>117.78</v>
      </c>
      <c r="D11" s="44">
        <f>D10</f>
        <v>131.52000000000001</v>
      </c>
      <c r="E11" s="30"/>
      <c r="F11" s="45">
        <v>0</v>
      </c>
      <c r="G11" s="6"/>
      <c r="H11" s="6"/>
      <c r="I11" s="63">
        <f t="shared" si="1"/>
        <v>0</v>
      </c>
      <c r="J11" s="63">
        <f t="shared" si="2"/>
        <v>0</v>
      </c>
      <c r="K11" s="22"/>
      <c r="L11" s="62" t="e">
        <f t="shared" si="0"/>
        <v>#DIV/0!</v>
      </c>
      <c r="M11" s="22"/>
      <c r="N11" s="10"/>
    </row>
    <row r="12" spans="1:14" ht="18.75">
      <c r="A12" s="71">
        <v>3</v>
      </c>
      <c r="B12" s="4" t="s">
        <v>11</v>
      </c>
      <c r="C12" s="15">
        <v>67.680000000000007</v>
      </c>
      <c r="D12" s="44">
        <f>ROUND(C12*1.04,2)</f>
        <v>70.39</v>
      </c>
      <c r="E12" s="74" t="s">
        <v>6</v>
      </c>
      <c r="F12" s="45">
        <v>0</v>
      </c>
      <c r="G12" s="6" t="s">
        <v>31</v>
      </c>
      <c r="H12" s="6"/>
      <c r="I12" s="63">
        <f t="shared" si="1"/>
        <v>0</v>
      </c>
      <c r="J12" s="63">
        <f t="shared" si="2"/>
        <v>0</v>
      </c>
      <c r="K12" s="21"/>
      <c r="L12" s="62" t="e">
        <f t="shared" si="0"/>
        <v>#DIV/0!</v>
      </c>
      <c r="M12" s="21"/>
      <c r="N12" s="10"/>
    </row>
    <row r="13" spans="1:14" ht="18.75">
      <c r="A13" s="73"/>
      <c r="B13" s="4" t="s">
        <v>12</v>
      </c>
      <c r="C13" s="15">
        <v>67.680000000000007</v>
      </c>
      <c r="D13" s="44">
        <f>D12</f>
        <v>70.39</v>
      </c>
      <c r="E13" s="75"/>
      <c r="F13" s="16">
        <v>3.944</v>
      </c>
      <c r="G13" s="6" t="s">
        <v>32</v>
      </c>
      <c r="H13" s="6" t="s">
        <v>7</v>
      </c>
      <c r="I13" s="63">
        <f t="shared" si="1"/>
        <v>2135.4393600000003</v>
      </c>
      <c r="J13" s="63">
        <f t="shared" si="2"/>
        <v>2220.9452799999999</v>
      </c>
      <c r="K13" s="22"/>
      <c r="L13" s="62">
        <f t="shared" si="0"/>
        <v>1.0400413711583922</v>
      </c>
      <c r="M13" s="22"/>
      <c r="N13" s="10"/>
    </row>
    <row r="14" spans="1:14" ht="37.5">
      <c r="A14" s="71">
        <v>4</v>
      </c>
      <c r="B14" s="4" t="s">
        <v>13</v>
      </c>
      <c r="C14" s="15">
        <v>1078.17</v>
      </c>
      <c r="D14" s="44">
        <f>ROUND(C14*1.2,2)</f>
        <v>1293.8</v>
      </c>
      <c r="E14" s="74" t="s">
        <v>14</v>
      </c>
      <c r="F14" s="32">
        <v>2.63E-2</v>
      </c>
      <c r="G14" s="6" t="s">
        <v>33</v>
      </c>
      <c r="H14" s="6"/>
      <c r="I14" s="63">
        <f>C14*F14*$C$24</f>
        <v>15224.267139900001</v>
      </c>
      <c r="J14" s="63">
        <f>D14*F14*$C$24</f>
        <v>18269.064085999998</v>
      </c>
      <c r="K14" s="21"/>
      <c r="L14" s="62">
        <f t="shared" si="0"/>
        <v>1.1999962900099241</v>
      </c>
      <c r="M14" s="21"/>
      <c r="N14" s="10"/>
    </row>
    <row r="15" spans="1:14" ht="18.75">
      <c r="A15" s="73"/>
      <c r="B15" s="4" t="s">
        <v>15</v>
      </c>
      <c r="C15" s="15">
        <v>1078.17</v>
      </c>
      <c r="D15" s="44">
        <f>D14</f>
        <v>1293.8</v>
      </c>
      <c r="E15" s="75"/>
      <c r="F15" s="45">
        <v>0</v>
      </c>
      <c r="G15" s="6" t="s">
        <v>26</v>
      </c>
      <c r="H15" s="6" t="s">
        <v>7</v>
      </c>
      <c r="I15" s="63">
        <f>C15*F15*$C$24</f>
        <v>0</v>
      </c>
      <c r="J15" s="63">
        <f>D15*F15*$C$24</f>
        <v>0</v>
      </c>
      <c r="K15" s="22"/>
      <c r="L15" s="62" t="e">
        <f t="shared" si="0"/>
        <v>#DIV/0!</v>
      </c>
      <c r="M15" s="22"/>
      <c r="N15" s="10"/>
    </row>
    <row r="16" spans="1:14" ht="18.75">
      <c r="A16" s="71">
        <v>5</v>
      </c>
      <c r="B16" s="4" t="s">
        <v>16</v>
      </c>
      <c r="C16" s="16">
        <v>2.68</v>
      </c>
      <c r="D16" s="44">
        <f>ROUND(C16*1.05,2)</f>
        <v>2.81</v>
      </c>
      <c r="E16" s="74" t="s">
        <v>17</v>
      </c>
      <c r="F16" s="57">
        <v>87</v>
      </c>
      <c r="G16" s="6" t="s">
        <v>18</v>
      </c>
      <c r="H16" s="6"/>
      <c r="I16" s="64">
        <f>C16*F16*$C$23</f>
        <v>1865.2800000000002</v>
      </c>
      <c r="J16" s="64">
        <f t="shared" si="2"/>
        <v>1955.76</v>
      </c>
      <c r="K16" s="21"/>
      <c r="L16" s="62">
        <f t="shared" si="0"/>
        <v>1.0485074626865671</v>
      </c>
      <c r="M16" s="21"/>
      <c r="N16" s="10"/>
    </row>
    <row r="17" spans="1:14" ht="18.75">
      <c r="A17" s="72"/>
      <c r="B17" s="4" t="s">
        <v>19</v>
      </c>
      <c r="C17" s="57">
        <v>0</v>
      </c>
      <c r="D17" s="44">
        <f>ROUND(C17*1.05,2)</f>
        <v>0</v>
      </c>
      <c r="E17" s="75"/>
      <c r="F17" s="57">
        <v>0</v>
      </c>
      <c r="G17" s="6" t="s">
        <v>27</v>
      </c>
      <c r="H17" s="6" t="s">
        <v>7</v>
      </c>
      <c r="I17" s="63">
        <f t="shared" ref="I17:I18" si="3">C17*F17*$C$23</f>
        <v>0</v>
      </c>
      <c r="J17" s="63">
        <f t="shared" si="2"/>
        <v>0</v>
      </c>
      <c r="K17" s="22"/>
      <c r="L17" s="62" t="e">
        <f t="shared" si="0"/>
        <v>#DIV/0!</v>
      </c>
      <c r="M17" s="22"/>
      <c r="N17" s="10"/>
    </row>
    <row r="18" spans="1:14" ht="18.75">
      <c r="A18" s="73"/>
      <c r="B18" s="4" t="s">
        <v>30</v>
      </c>
      <c r="C18" s="57">
        <v>0</v>
      </c>
      <c r="D18" s="59">
        <v>0</v>
      </c>
      <c r="E18" s="58"/>
      <c r="F18" s="57">
        <v>0</v>
      </c>
      <c r="G18" s="6"/>
      <c r="H18" s="6"/>
      <c r="I18" s="63">
        <f t="shared" si="3"/>
        <v>0</v>
      </c>
      <c r="J18" s="63">
        <f t="shared" si="2"/>
        <v>0</v>
      </c>
      <c r="K18" s="7"/>
      <c r="L18" s="62" t="e">
        <f t="shared" si="0"/>
        <v>#DIV/0!</v>
      </c>
      <c r="M18" s="7"/>
      <c r="N18" s="10"/>
    </row>
    <row r="19" spans="1:14" ht="37.5">
      <c r="A19" s="71">
        <v>6</v>
      </c>
      <c r="B19" s="4" t="s">
        <v>20</v>
      </c>
      <c r="C19" s="44">
        <v>5.5174700000000003</v>
      </c>
      <c r="D19" s="60">
        <f>ROUND(C19*1.034,5)</f>
        <v>5.7050599999999996</v>
      </c>
      <c r="E19" s="74" t="s">
        <v>21</v>
      </c>
      <c r="F19" s="57">
        <v>13.6</v>
      </c>
      <c r="G19" s="6" t="s">
        <v>34</v>
      </c>
      <c r="H19" s="6"/>
      <c r="I19" s="63">
        <f>C19*F19*$C$23</f>
        <v>600.30073600000003</v>
      </c>
      <c r="J19" s="63">
        <f t="shared" si="2"/>
        <v>620.71052799999995</v>
      </c>
      <c r="K19" s="21"/>
      <c r="L19" s="62">
        <f t="shared" si="0"/>
        <v>1.0339992786548906</v>
      </c>
      <c r="M19" s="21"/>
      <c r="N19" s="10"/>
    </row>
    <row r="20" spans="1:14" ht="37.5">
      <c r="A20" s="73"/>
      <c r="B20" s="4" t="s">
        <v>22</v>
      </c>
      <c r="C20" s="57">
        <v>0</v>
      </c>
      <c r="D20" s="59">
        <v>0</v>
      </c>
      <c r="E20" s="75"/>
      <c r="F20" s="57">
        <v>0</v>
      </c>
      <c r="G20" s="6" t="s">
        <v>35</v>
      </c>
      <c r="H20" s="6"/>
      <c r="I20" s="63">
        <f>C20*F20*$C$23</f>
        <v>0</v>
      </c>
      <c r="J20" s="63">
        <f t="shared" si="2"/>
        <v>0</v>
      </c>
      <c r="K20" s="22"/>
      <c r="L20" s="62" t="e">
        <f t="shared" si="0"/>
        <v>#DIV/0!</v>
      </c>
      <c r="M20" s="22"/>
      <c r="N20" s="10"/>
    </row>
    <row r="21" spans="1:14" ht="33.75" customHeight="1">
      <c r="A21" s="69" t="s">
        <v>23</v>
      </c>
      <c r="B21" s="70"/>
      <c r="C21" s="45">
        <v>0</v>
      </c>
      <c r="D21" s="59">
        <v>0</v>
      </c>
      <c r="E21" s="45">
        <v>0</v>
      </c>
      <c r="F21" s="45">
        <v>0</v>
      </c>
      <c r="G21" s="45">
        <v>0</v>
      </c>
      <c r="H21" s="8" t="s">
        <v>7</v>
      </c>
      <c r="I21" s="65">
        <f>I7+I10+I13+I14+I16+I19</f>
        <v>22212.206915900002</v>
      </c>
      <c r="J21" s="65">
        <f>J7+J10+J13+J14+J16+J19</f>
        <v>25621.021973999996</v>
      </c>
      <c r="K21" s="9"/>
      <c r="L21" s="62">
        <f t="shared" si="0"/>
        <v>1.1534658429487206</v>
      </c>
      <c r="M21" s="9"/>
      <c r="N21" s="10"/>
    </row>
    <row r="23" spans="1:14" ht="31.5">
      <c r="B23" s="2" t="s">
        <v>24</v>
      </c>
      <c r="C23" s="55">
        <v>8</v>
      </c>
      <c r="I23" s="13"/>
    </row>
    <row r="24" spans="1:14" ht="15.75">
      <c r="B24" s="2" t="s">
        <v>25</v>
      </c>
      <c r="C24" s="55">
        <v>536.9</v>
      </c>
    </row>
    <row r="25" spans="1:14" ht="18.75">
      <c r="B25" s="3"/>
      <c r="C25" s="18"/>
      <c r="D25" s="18"/>
      <c r="E25" s="25"/>
      <c r="F25" s="18"/>
      <c r="G25" s="3"/>
    </row>
    <row r="26" spans="1:14" ht="18.75">
      <c r="B26" s="5"/>
      <c r="C26" s="18"/>
      <c r="D26" s="18"/>
      <c r="E26" s="25"/>
      <c r="F26" s="18"/>
      <c r="G26" s="3"/>
    </row>
  </sheetData>
  <mergeCells count="16">
    <mergeCell ref="B1:J1"/>
    <mergeCell ref="B2:J2"/>
    <mergeCell ref="B3:K3"/>
    <mergeCell ref="A6:A8"/>
    <mergeCell ref="E6:E8"/>
    <mergeCell ref="A9:A11"/>
    <mergeCell ref="E9:E10"/>
    <mergeCell ref="A19:A20"/>
    <mergeCell ref="E19:E20"/>
    <mergeCell ref="A21:B21"/>
    <mergeCell ref="A12:A13"/>
    <mergeCell ref="E12:E13"/>
    <mergeCell ref="A14:A15"/>
    <mergeCell ref="E14:E15"/>
    <mergeCell ref="A16:A18"/>
    <mergeCell ref="E16:E17"/>
  </mergeCells>
  <pageMargins left="0.19685039370078741" right="0.31496062992125984" top="0.74803149606299213" bottom="0.15748031496062992" header="0.31496062992125984" footer="0.31496062992125984"/>
  <pageSetup paperSize="9"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7"/>
  <sheetViews>
    <sheetView zoomScale="70" zoomScaleNormal="70" workbookViewId="0">
      <selection activeCell="U16" sqref="U16"/>
    </sheetView>
  </sheetViews>
  <sheetFormatPr defaultRowHeight="12.75"/>
  <cols>
    <col min="1" max="1" width="9.140625" style="1"/>
    <col min="2" max="2" width="79.42578125" style="1" customWidth="1"/>
    <col min="3" max="3" width="17.85546875" style="19" customWidth="1"/>
    <col min="4" max="5" width="16.42578125" style="19" customWidth="1"/>
    <col min="6" max="6" width="26.140625" style="19" customWidth="1"/>
    <col min="7" max="7" width="17" style="1" customWidth="1"/>
    <col min="8" max="8" width="15.42578125" style="1" hidden="1" customWidth="1"/>
    <col min="9" max="9" width="20.7109375" style="1" customWidth="1"/>
    <col min="10" max="10" width="19.140625" style="1" customWidth="1"/>
    <col min="11" max="11" width="28.7109375" style="1" hidden="1" customWidth="1"/>
    <col min="12" max="12" width="18.7109375" style="1" customWidth="1"/>
    <col min="13" max="13" width="18.7109375" style="1" hidden="1" customWidth="1"/>
    <col min="14" max="14" width="21.7109375" style="1" hidden="1" customWidth="1"/>
    <col min="15" max="16384" width="9.140625" style="1"/>
  </cols>
  <sheetData>
    <row r="1" spans="1:14" ht="20.25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28"/>
      <c r="L1" s="20" t="s">
        <v>70</v>
      </c>
      <c r="M1" s="1" t="s">
        <v>39</v>
      </c>
    </row>
    <row r="2" spans="1:14" ht="20.25" customHeight="1">
      <c r="B2" s="76" t="s">
        <v>51</v>
      </c>
      <c r="C2" s="76"/>
      <c r="D2" s="76"/>
      <c r="E2" s="76"/>
      <c r="F2" s="76"/>
      <c r="G2" s="76"/>
      <c r="H2" s="76"/>
      <c r="I2" s="76"/>
      <c r="J2" s="76"/>
      <c r="K2" s="28"/>
    </row>
    <row r="3" spans="1:14" ht="39" customHeight="1">
      <c r="B3" s="87" t="s">
        <v>52</v>
      </c>
      <c r="C3" s="87"/>
      <c r="D3" s="87"/>
      <c r="E3" s="87"/>
      <c r="F3" s="87"/>
      <c r="G3" s="87"/>
      <c r="H3" s="87"/>
      <c r="I3" s="87"/>
      <c r="J3" s="87"/>
      <c r="K3" s="87"/>
      <c r="L3" s="12"/>
      <c r="M3" s="11"/>
    </row>
    <row r="4" spans="1:14" ht="39" customHeight="1">
      <c r="B4" s="77" t="s">
        <v>82</v>
      </c>
      <c r="C4" s="77"/>
      <c r="D4" s="77"/>
      <c r="E4" s="77"/>
      <c r="F4" s="77"/>
      <c r="G4" s="77"/>
      <c r="H4" s="77"/>
      <c r="I4" s="77"/>
      <c r="J4" s="77"/>
      <c r="K4" s="29"/>
      <c r="L4" s="12"/>
      <c r="M4" s="11"/>
    </row>
    <row r="5" spans="1:14" ht="163.5" customHeight="1">
      <c r="A5" s="6" t="s">
        <v>1</v>
      </c>
      <c r="B5" s="6" t="s">
        <v>2</v>
      </c>
      <c r="C5" s="6" t="s">
        <v>43</v>
      </c>
      <c r="D5" s="6" t="s">
        <v>44</v>
      </c>
      <c r="E5" s="6" t="s">
        <v>3</v>
      </c>
      <c r="F5" s="6" t="s">
        <v>45</v>
      </c>
      <c r="G5" s="6" t="s">
        <v>4</v>
      </c>
      <c r="H5" s="6" t="s">
        <v>36</v>
      </c>
      <c r="I5" s="6" t="s">
        <v>46</v>
      </c>
      <c r="J5" s="6" t="s">
        <v>47</v>
      </c>
      <c r="K5" s="6" t="s">
        <v>37</v>
      </c>
      <c r="L5" s="6" t="s">
        <v>48</v>
      </c>
      <c r="M5" s="6" t="s">
        <v>38</v>
      </c>
      <c r="N5" s="6" t="s">
        <v>40</v>
      </c>
    </row>
    <row r="6" spans="1:14" ht="18.75">
      <c r="A6" s="6">
        <v>1</v>
      </c>
      <c r="B6" s="6">
        <v>2</v>
      </c>
      <c r="C6" s="16">
        <v>3</v>
      </c>
      <c r="D6" s="16">
        <v>4</v>
      </c>
      <c r="E6" s="16">
        <v>5</v>
      </c>
      <c r="F6" s="16">
        <v>6</v>
      </c>
      <c r="G6" s="6">
        <v>7</v>
      </c>
      <c r="H6" s="6">
        <v>8</v>
      </c>
      <c r="I6" s="6">
        <v>8</v>
      </c>
      <c r="J6" s="6">
        <v>9</v>
      </c>
      <c r="K6" s="6">
        <v>11</v>
      </c>
      <c r="L6" s="6">
        <v>10</v>
      </c>
      <c r="M6" s="6"/>
      <c r="N6" s="10"/>
    </row>
    <row r="7" spans="1:14" ht="37.5">
      <c r="A7" s="71">
        <v>1</v>
      </c>
      <c r="B7" s="4" t="s">
        <v>5</v>
      </c>
      <c r="C7" s="15">
        <v>61.34</v>
      </c>
      <c r="D7" s="44">
        <f>ROUND(C7*1.04,2)</f>
        <v>63.79</v>
      </c>
      <c r="E7" s="74" t="s">
        <v>6</v>
      </c>
      <c r="F7" s="45">
        <v>0</v>
      </c>
      <c r="G7" s="6" t="s">
        <v>31</v>
      </c>
      <c r="H7" s="6"/>
      <c r="I7" s="63">
        <f>C7*F7*C24</f>
        <v>0</v>
      </c>
      <c r="J7" s="63">
        <f>D7*F7*$C$23</f>
        <v>0</v>
      </c>
      <c r="K7" s="21"/>
      <c r="L7" s="62" t="e">
        <f>J7/I7</f>
        <v>#DIV/0!</v>
      </c>
      <c r="M7" s="21"/>
      <c r="N7" s="10"/>
    </row>
    <row r="8" spans="1:14" ht="18.75">
      <c r="A8" s="72"/>
      <c r="B8" s="4" t="s">
        <v>8</v>
      </c>
      <c r="C8" s="15">
        <v>61.34</v>
      </c>
      <c r="D8" s="44">
        <f>D7</f>
        <v>63.79</v>
      </c>
      <c r="E8" s="78"/>
      <c r="F8" s="31">
        <v>2.944</v>
      </c>
      <c r="G8" s="6" t="s">
        <v>32</v>
      </c>
      <c r="H8" s="6" t="s">
        <v>7</v>
      </c>
      <c r="I8" s="63">
        <f>C8*F8*C24</f>
        <v>361.16991999999999</v>
      </c>
      <c r="J8" s="63">
        <f>D8*F8*C24</f>
        <v>375.59551999999996</v>
      </c>
      <c r="K8" s="22"/>
      <c r="L8" s="62">
        <f t="shared" ref="L8:L22" si="0">J8/I8</f>
        <v>1.0399413107270947</v>
      </c>
      <c r="M8" s="22"/>
      <c r="N8" s="10"/>
    </row>
    <row r="9" spans="1:14" ht="18.75">
      <c r="A9" s="73"/>
      <c r="B9" s="4" t="s">
        <v>28</v>
      </c>
      <c r="C9" s="15">
        <v>61.34</v>
      </c>
      <c r="D9" s="44">
        <f>D7</f>
        <v>63.79</v>
      </c>
      <c r="E9" s="75"/>
      <c r="F9" s="45">
        <v>0</v>
      </c>
      <c r="G9" s="6"/>
      <c r="H9" s="6"/>
      <c r="I9" s="63">
        <f t="shared" ref="I9:I13" si="1">C9*F9*$C$23</f>
        <v>0</v>
      </c>
      <c r="J9" s="63">
        <f t="shared" ref="J9:J21" si="2">D9*F9*$C$23</f>
        <v>0</v>
      </c>
      <c r="K9" s="7"/>
      <c r="L9" s="62" t="e">
        <f t="shared" si="0"/>
        <v>#DIV/0!</v>
      </c>
      <c r="M9" s="7"/>
      <c r="N9" s="10"/>
    </row>
    <row r="10" spans="1:14" ht="18.75">
      <c r="A10" s="71">
        <v>2</v>
      </c>
      <c r="B10" s="4" t="s">
        <v>9</v>
      </c>
      <c r="C10" s="16">
        <v>117.78</v>
      </c>
      <c r="D10" s="44">
        <f>ROUND(0.0523511*D15+D7,2)</f>
        <v>131.52000000000001</v>
      </c>
      <c r="E10" s="74" t="s">
        <v>6</v>
      </c>
      <c r="F10" s="45">
        <v>0</v>
      </c>
      <c r="G10" s="6" t="s">
        <v>31</v>
      </c>
      <c r="H10" s="6"/>
      <c r="I10" s="63">
        <f t="shared" si="1"/>
        <v>0</v>
      </c>
      <c r="J10" s="63">
        <f t="shared" si="2"/>
        <v>0</v>
      </c>
      <c r="K10" s="21"/>
      <c r="L10" s="62" t="e">
        <f t="shared" si="0"/>
        <v>#DIV/0!</v>
      </c>
      <c r="M10" s="21"/>
      <c r="N10" s="10"/>
    </row>
    <row r="11" spans="1:14" ht="18.75">
      <c r="A11" s="72"/>
      <c r="B11" s="4" t="s">
        <v>10</v>
      </c>
      <c r="C11" s="16">
        <v>117.78</v>
      </c>
      <c r="D11" s="44">
        <f>D10</f>
        <v>131.52000000000001</v>
      </c>
      <c r="E11" s="75"/>
      <c r="F11" s="31">
        <v>1</v>
      </c>
      <c r="G11" s="6" t="s">
        <v>32</v>
      </c>
      <c r="H11" s="6" t="s">
        <v>7</v>
      </c>
      <c r="I11" s="63">
        <f>C11*$F$11*C24</f>
        <v>235.56</v>
      </c>
      <c r="J11" s="63">
        <f>D11*$F$11*C24</f>
        <v>263.04000000000002</v>
      </c>
      <c r="K11" s="22"/>
      <c r="L11" s="62">
        <f t="shared" si="0"/>
        <v>1.1166581762608254</v>
      </c>
      <c r="M11" s="22"/>
      <c r="N11" s="10"/>
    </row>
    <row r="12" spans="1:14" ht="18.75">
      <c r="A12" s="73"/>
      <c r="B12" s="4" t="s">
        <v>29</v>
      </c>
      <c r="C12" s="16">
        <v>117.78</v>
      </c>
      <c r="D12" s="44">
        <f>D11</f>
        <v>131.52000000000001</v>
      </c>
      <c r="E12" s="30"/>
      <c r="F12" s="45">
        <v>0</v>
      </c>
      <c r="G12" s="6"/>
      <c r="H12" s="6"/>
      <c r="I12" s="63">
        <f t="shared" si="1"/>
        <v>0</v>
      </c>
      <c r="J12" s="63">
        <f t="shared" si="2"/>
        <v>0</v>
      </c>
      <c r="K12" s="22"/>
      <c r="L12" s="62" t="e">
        <f t="shared" si="0"/>
        <v>#DIV/0!</v>
      </c>
      <c r="M12" s="22"/>
      <c r="N12" s="10"/>
    </row>
    <row r="13" spans="1:14" ht="18.75">
      <c r="A13" s="71">
        <v>3</v>
      </c>
      <c r="B13" s="4" t="s">
        <v>11</v>
      </c>
      <c r="C13" s="15">
        <v>67.680000000000007</v>
      </c>
      <c r="D13" s="44">
        <f>ROUND(C13*1.04,2)</f>
        <v>70.39</v>
      </c>
      <c r="E13" s="74" t="s">
        <v>6</v>
      </c>
      <c r="F13" s="45">
        <v>0</v>
      </c>
      <c r="G13" s="6" t="s">
        <v>31</v>
      </c>
      <c r="H13" s="6"/>
      <c r="I13" s="63">
        <f t="shared" si="1"/>
        <v>0</v>
      </c>
      <c r="J13" s="63">
        <f t="shared" si="2"/>
        <v>0</v>
      </c>
      <c r="K13" s="21"/>
      <c r="L13" s="62" t="e">
        <f t="shared" si="0"/>
        <v>#DIV/0!</v>
      </c>
      <c r="M13" s="21"/>
      <c r="N13" s="10"/>
    </row>
    <row r="14" spans="1:14" ht="18.75">
      <c r="A14" s="73"/>
      <c r="B14" s="4" t="s">
        <v>12</v>
      </c>
      <c r="C14" s="15">
        <v>67.680000000000007</v>
      </c>
      <c r="D14" s="44">
        <f>D13</f>
        <v>70.39</v>
      </c>
      <c r="E14" s="75"/>
      <c r="F14" s="16">
        <v>3.944</v>
      </c>
      <c r="G14" s="6" t="s">
        <v>32</v>
      </c>
      <c r="H14" s="6" t="s">
        <v>7</v>
      </c>
      <c r="I14" s="63">
        <f>C14*$F$14*C24</f>
        <v>533.85984000000008</v>
      </c>
      <c r="J14" s="63">
        <f>D14*$F$14*C24</f>
        <v>555.23631999999998</v>
      </c>
      <c r="K14" s="22"/>
      <c r="L14" s="62">
        <f t="shared" si="0"/>
        <v>1.0400413711583922</v>
      </c>
      <c r="M14" s="22"/>
      <c r="N14" s="10"/>
    </row>
    <row r="15" spans="1:14" ht="37.5">
      <c r="A15" s="71">
        <v>4</v>
      </c>
      <c r="B15" s="4" t="s">
        <v>13</v>
      </c>
      <c r="C15" s="15">
        <v>1078.17</v>
      </c>
      <c r="D15" s="44">
        <f>ROUND(C15*1.2,2)</f>
        <v>1293.8</v>
      </c>
      <c r="E15" s="74" t="s">
        <v>14</v>
      </c>
      <c r="F15" s="32">
        <v>2.63E-2</v>
      </c>
      <c r="G15" s="6" t="s">
        <v>33</v>
      </c>
      <c r="H15" s="6"/>
      <c r="I15" s="63">
        <f>C15*F15*$C$25</f>
        <v>5954.7329100000006</v>
      </c>
      <c r="J15" s="63">
        <f>D15*F15*$C$25</f>
        <v>7145.6573999999991</v>
      </c>
      <c r="K15" s="21"/>
      <c r="L15" s="62">
        <f t="shared" si="0"/>
        <v>1.1999962900099239</v>
      </c>
      <c r="M15" s="21"/>
      <c r="N15" s="10"/>
    </row>
    <row r="16" spans="1:14" ht="18.75">
      <c r="A16" s="73"/>
      <c r="B16" s="4" t="s">
        <v>15</v>
      </c>
      <c r="C16" s="15">
        <v>1078.17</v>
      </c>
      <c r="D16" s="44">
        <f>D15</f>
        <v>1293.8</v>
      </c>
      <c r="E16" s="75"/>
      <c r="F16" s="45">
        <v>0</v>
      </c>
      <c r="G16" s="6" t="s">
        <v>26</v>
      </c>
      <c r="H16" s="6" t="s">
        <v>7</v>
      </c>
      <c r="I16" s="63">
        <f>C16*F16*$C$24</f>
        <v>0</v>
      </c>
      <c r="J16" s="63">
        <f>D16*F16*$C$24</f>
        <v>0</v>
      </c>
      <c r="K16" s="22"/>
      <c r="L16" s="62" t="e">
        <f t="shared" si="0"/>
        <v>#DIV/0!</v>
      </c>
      <c r="M16" s="22"/>
      <c r="N16" s="10"/>
    </row>
    <row r="17" spans="1:14" ht="18.75">
      <c r="A17" s="71">
        <v>5</v>
      </c>
      <c r="B17" s="4" t="s">
        <v>16</v>
      </c>
      <c r="C17" s="16">
        <v>2.68</v>
      </c>
      <c r="D17" s="44">
        <f>ROUND(C17*1.05,2)</f>
        <v>2.81</v>
      </c>
      <c r="E17" s="74" t="s">
        <v>17</v>
      </c>
      <c r="F17" s="57">
        <v>87</v>
      </c>
      <c r="G17" s="6" t="s">
        <v>18</v>
      </c>
      <c r="H17" s="6"/>
      <c r="I17" s="64">
        <f>C17*F17*$C$24</f>
        <v>466.32000000000005</v>
      </c>
      <c r="J17" s="64">
        <f>D17*F17*$C$24</f>
        <v>488.94</v>
      </c>
      <c r="K17" s="21"/>
      <c r="L17" s="62">
        <f t="shared" si="0"/>
        <v>1.0485074626865671</v>
      </c>
      <c r="M17" s="21"/>
      <c r="N17" s="10"/>
    </row>
    <row r="18" spans="1:14" ht="18.75">
      <c r="A18" s="72"/>
      <c r="B18" s="4" t="s">
        <v>19</v>
      </c>
      <c r="C18" s="57">
        <v>0</v>
      </c>
      <c r="D18" s="44">
        <f>ROUND(C18*1.05,2)</f>
        <v>0</v>
      </c>
      <c r="E18" s="75"/>
      <c r="F18" s="57">
        <v>0</v>
      </c>
      <c r="G18" s="6" t="s">
        <v>27</v>
      </c>
      <c r="H18" s="6" t="s">
        <v>7</v>
      </c>
      <c r="I18" s="63">
        <f t="shared" ref="I18:I19" si="3">C18*F18*$C$23</f>
        <v>0</v>
      </c>
      <c r="J18" s="63">
        <f t="shared" si="2"/>
        <v>0</v>
      </c>
      <c r="K18" s="22"/>
      <c r="L18" s="62" t="e">
        <f t="shared" si="0"/>
        <v>#DIV/0!</v>
      </c>
      <c r="M18" s="22"/>
      <c r="N18" s="10"/>
    </row>
    <row r="19" spans="1:14" ht="18.75">
      <c r="A19" s="73"/>
      <c r="B19" s="4" t="s">
        <v>30</v>
      </c>
      <c r="C19" s="57">
        <v>0</v>
      </c>
      <c r="D19" s="59">
        <v>0</v>
      </c>
      <c r="E19" s="58"/>
      <c r="F19" s="57">
        <v>0</v>
      </c>
      <c r="G19" s="6"/>
      <c r="H19" s="6"/>
      <c r="I19" s="63">
        <f t="shared" si="3"/>
        <v>0</v>
      </c>
      <c r="J19" s="63">
        <f t="shared" si="2"/>
        <v>0</v>
      </c>
      <c r="K19" s="7"/>
      <c r="L19" s="62" t="e">
        <f t="shared" si="0"/>
        <v>#DIV/0!</v>
      </c>
      <c r="M19" s="7"/>
      <c r="N19" s="10"/>
    </row>
    <row r="20" spans="1:14" ht="37.5">
      <c r="A20" s="71">
        <v>6</v>
      </c>
      <c r="B20" s="4" t="s">
        <v>20</v>
      </c>
      <c r="C20" s="44">
        <v>5.5174700000000003</v>
      </c>
      <c r="D20" s="60">
        <f>ROUND(C20*1.034,5)</f>
        <v>5.7050599999999996</v>
      </c>
      <c r="E20" s="74" t="s">
        <v>21</v>
      </c>
      <c r="F20" s="57">
        <v>13.6</v>
      </c>
      <c r="G20" s="6" t="s">
        <v>34</v>
      </c>
      <c r="H20" s="6"/>
      <c r="I20" s="63">
        <f>C20*F20*$C$24</f>
        <v>150.07518400000001</v>
      </c>
      <c r="J20" s="63">
        <f>D20*F20*$C$24</f>
        <v>155.17763199999999</v>
      </c>
      <c r="K20" s="21"/>
      <c r="L20" s="62">
        <f t="shared" si="0"/>
        <v>1.0339992786548906</v>
      </c>
      <c r="M20" s="21"/>
      <c r="N20" s="10"/>
    </row>
    <row r="21" spans="1:14" ht="37.5">
      <c r="A21" s="73"/>
      <c r="B21" s="4" t="s">
        <v>22</v>
      </c>
      <c r="C21" s="57">
        <v>0</v>
      </c>
      <c r="D21" s="59">
        <v>0</v>
      </c>
      <c r="E21" s="75"/>
      <c r="F21" s="57">
        <v>0</v>
      </c>
      <c r="G21" s="6" t="s">
        <v>35</v>
      </c>
      <c r="H21" s="6"/>
      <c r="I21" s="63">
        <f>C21*F21*$C$23</f>
        <v>0</v>
      </c>
      <c r="J21" s="63">
        <f t="shared" si="2"/>
        <v>0</v>
      </c>
      <c r="K21" s="22"/>
      <c r="L21" s="62" t="e">
        <f t="shared" si="0"/>
        <v>#DIV/0!</v>
      </c>
      <c r="M21" s="22"/>
      <c r="N21" s="10"/>
    </row>
    <row r="22" spans="1:14" ht="33.75" customHeight="1">
      <c r="A22" s="69" t="s">
        <v>23</v>
      </c>
      <c r="B22" s="70"/>
      <c r="C22" s="45">
        <v>0</v>
      </c>
      <c r="D22" s="59">
        <v>0</v>
      </c>
      <c r="E22" s="45">
        <v>0</v>
      </c>
      <c r="F22" s="45">
        <v>0</v>
      </c>
      <c r="G22" s="8">
        <v>0</v>
      </c>
      <c r="H22" s="8" t="s">
        <v>7</v>
      </c>
      <c r="I22" s="65">
        <f>I8+I11+I14+I15+I17+I20</f>
        <v>7701.7178540000004</v>
      </c>
      <c r="J22" s="65">
        <f>J8+J11+J14+J15+J17+J20</f>
        <v>8983.6468720000012</v>
      </c>
      <c r="K22" s="9"/>
      <c r="L22" s="62">
        <f t="shared" si="0"/>
        <v>1.1664471540377466</v>
      </c>
      <c r="M22" s="9"/>
      <c r="N22" s="10"/>
    </row>
    <row r="24" spans="1:14" ht="31.5">
      <c r="B24" s="2" t="s">
        <v>41</v>
      </c>
      <c r="C24" s="56">
        <v>2</v>
      </c>
      <c r="I24" s="13"/>
    </row>
    <row r="25" spans="1:14" ht="15.75">
      <c r="B25" s="2" t="s">
        <v>42</v>
      </c>
      <c r="C25" s="55">
        <v>210</v>
      </c>
    </row>
    <row r="26" spans="1:14" ht="18.75">
      <c r="B26" s="3"/>
      <c r="C26" s="18"/>
      <c r="D26" s="18"/>
      <c r="E26" s="25"/>
      <c r="F26" s="18"/>
      <c r="G26" s="3"/>
    </row>
    <row r="27" spans="1:14" ht="18.75">
      <c r="B27" s="5"/>
      <c r="C27" s="18"/>
      <c r="D27" s="18"/>
      <c r="E27" s="25"/>
      <c r="F27" s="18"/>
      <c r="G27" s="3"/>
    </row>
  </sheetData>
  <mergeCells count="17">
    <mergeCell ref="A10:A12"/>
    <mergeCell ref="E10:E11"/>
    <mergeCell ref="A13:A14"/>
    <mergeCell ref="E13:E14"/>
    <mergeCell ref="B1:J1"/>
    <mergeCell ref="B2:J2"/>
    <mergeCell ref="B3:K3"/>
    <mergeCell ref="B4:J4"/>
    <mergeCell ref="A7:A9"/>
    <mergeCell ref="E7:E9"/>
    <mergeCell ref="A22:B22"/>
    <mergeCell ref="A15:A16"/>
    <mergeCell ref="E15:E16"/>
    <mergeCell ref="A17:A19"/>
    <mergeCell ref="E17:E18"/>
    <mergeCell ref="A20:A21"/>
    <mergeCell ref="E20:E21"/>
  </mergeCells>
  <pageMargins left="0.19685039370078741" right="0.31496062992125984" top="0.74803149606299213" bottom="0.15748031496062992" header="0.31496062992125984" footer="0.31496062992125984"/>
  <pageSetup paperSize="9"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6"/>
  <sheetViews>
    <sheetView zoomScale="70" zoomScaleNormal="70" workbookViewId="0">
      <selection activeCell="L6" sqref="L6:L21"/>
    </sheetView>
  </sheetViews>
  <sheetFormatPr defaultRowHeight="12.75"/>
  <cols>
    <col min="1" max="1" width="9.140625" style="1"/>
    <col min="2" max="2" width="79.42578125" style="1" customWidth="1"/>
    <col min="3" max="3" width="17.85546875" style="19" customWidth="1"/>
    <col min="4" max="5" width="16.42578125" style="19" customWidth="1"/>
    <col min="6" max="6" width="26.140625" style="19" customWidth="1"/>
    <col min="7" max="7" width="17" style="1" customWidth="1"/>
    <col min="8" max="8" width="15.42578125" style="1" hidden="1" customWidth="1"/>
    <col min="9" max="9" width="20.7109375" style="1" customWidth="1"/>
    <col min="10" max="10" width="19.140625" style="1" customWidth="1"/>
    <col min="11" max="11" width="28.7109375" style="1" hidden="1" customWidth="1"/>
    <col min="12" max="12" width="18.7109375" style="1" customWidth="1"/>
    <col min="13" max="13" width="18.7109375" style="1" hidden="1" customWidth="1"/>
    <col min="14" max="14" width="21.7109375" style="1" hidden="1" customWidth="1"/>
    <col min="15" max="16384" width="9.140625" style="1"/>
  </cols>
  <sheetData>
    <row r="1" spans="1:14" ht="20.25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28"/>
      <c r="L1" s="20" t="s">
        <v>71</v>
      </c>
      <c r="M1" s="1" t="s">
        <v>39</v>
      </c>
    </row>
    <row r="2" spans="1:14" ht="20.25" customHeight="1">
      <c r="B2" s="76" t="s">
        <v>51</v>
      </c>
      <c r="C2" s="76"/>
      <c r="D2" s="76"/>
      <c r="E2" s="76"/>
      <c r="F2" s="76"/>
      <c r="G2" s="76"/>
      <c r="H2" s="76"/>
      <c r="I2" s="76"/>
      <c r="J2" s="76"/>
      <c r="K2" s="28"/>
    </row>
    <row r="3" spans="1:14" ht="39" customHeight="1">
      <c r="B3" s="77" t="s">
        <v>56</v>
      </c>
      <c r="C3" s="77"/>
      <c r="D3" s="77"/>
      <c r="E3" s="77"/>
      <c r="F3" s="77"/>
      <c r="G3" s="77"/>
      <c r="H3" s="77"/>
      <c r="I3" s="77"/>
      <c r="J3" s="77"/>
      <c r="K3" s="77"/>
      <c r="L3" s="12"/>
      <c r="M3" s="11"/>
    </row>
    <row r="4" spans="1:14" ht="163.5" customHeight="1">
      <c r="A4" s="6" t="s">
        <v>1</v>
      </c>
      <c r="B4" s="6" t="s">
        <v>2</v>
      </c>
      <c r="C4" s="6" t="s">
        <v>43</v>
      </c>
      <c r="D4" s="6" t="s">
        <v>44</v>
      </c>
      <c r="E4" s="6" t="s">
        <v>3</v>
      </c>
      <c r="F4" s="6" t="s">
        <v>45</v>
      </c>
      <c r="G4" s="6" t="s">
        <v>4</v>
      </c>
      <c r="H4" s="6" t="s">
        <v>36</v>
      </c>
      <c r="I4" s="6" t="s">
        <v>46</v>
      </c>
      <c r="J4" s="6" t="s">
        <v>47</v>
      </c>
      <c r="K4" s="6" t="s">
        <v>37</v>
      </c>
      <c r="L4" s="6" t="s">
        <v>48</v>
      </c>
      <c r="M4" s="6" t="s">
        <v>38</v>
      </c>
      <c r="N4" s="6" t="s">
        <v>40</v>
      </c>
    </row>
    <row r="5" spans="1:14" ht="18.75">
      <c r="A5" s="6">
        <v>1</v>
      </c>
      <c r="B5" s="6">
        <v>2</v>
      </c>
      <c r="C5" s="16">
        <v>3</v>
      </c>
      <c r="D5" s="16">
        <v>4</v>
      </c>
      <c r="E5" s="16">
        <v>5</v>
      </c>
      <c r="F5" s="16">
        <v>6</v>
      </c>
      <c r="G5" s="6">
        <v>7</v>
      </c>
      <c r="H5" s="6">
        <v>8</v>
      </c>
      <c r="I5" s="6">
        <v>8</v>
      </c>
      <c r="J5" s="6">
        <v>9</v>
      </c>
      <c r="K5" s="6">
        <v>11</v>
      </c>
      <c r="L5" s="6">
        <v>10</v>
      </c>
      <c r="M5" s="6"/>
      <c r="N5" s="10"/>
    </row>
    <row r="6" spans="1:14" ht="37.5">
      <c r="A6" s="71">
        <v>1</v>
      </c>
      <c r="B6" s="4" t="s">
        <v>5</v>
      </c>
      <c r="C6" s="15">
        <v>61.34</v>
      </c>
      <c r="D6" s="44">
        <f>ROUND(C6*1.04,2)</f>
        <v>63.79</v>
      </c>
      <c r="E6" s="74" t="s">
        <v>6</v>
      </c>
      <c r="F6" s="16">
        <v>0</v>
      </c>
      <c r="G6" s="6" t="s">
        <v>31</v>
      </c>
      <c r="H6" s="6"/>
      <c r="I6" s="63">
        <f t="shared" ref="I6:I12" si="0">C6*F6*$C$23</f>
        <v>0</v>
      </c>
      <c r="J6" s="63">
        <f>D6*F6*$C$23</f>
        <v>0</v>
      </c>
      <c r="K6" s="21"/>
      <c r="L6" s="62" t="e">
        <f>J6/I6</f>
        <v>#DIV/0!</v>
      </c>
      <c r="M6" s="21"/>
      <c r="N6" s="10"/>
    </row>
    <row r="7" spans="1:14" ht="18.75">
      <c r="A7" s="72"/>
      <c r="B7" s="4" t="s">
        <v>8</v>
      </c>
      <c r="C7" s="15">
        <v>61.34</v>
      </c>
      <c r="D7" s="44">
        <f>D6</f>
        <v>63.79</v>
      </c>
      <c r="E7" s="78"/>
      <c r="F7" s="31">
        <v>4.5138877192982463</v>
      </c>
      <c r="G7" s="6" t="s">
        <v>32</v>
      </c>
      <c r="H7" s="6" t="s">
        <v>7</v>
      </c>
      <c r="I7" s="63">
        <f>C7*F7*$C$23</f>
        <v>91924.781736982477</v>
      </c>
      <c r="J7" s="63">
        <f>D7*F7*$C$23</f>
        <v>95596.378007859661</v>
      </c>
      <c r="K7" s="22"/>
      <c r="L7" s="62">
        <f t="shared" ref="L7:L21" si="1">J7/I7</f>
        <v>1.0399413107270947</v>
      </c>
      <c r="M7" s="22"/>
      <c r="N7" s="10"/>
    </row>
    <row r="8" spans="1:14" ht="18.75">
      <c r="A8" s="73"/>
      <c r="B8" s="4" t="s">
        <v>28</v>
      </c>
      <c r="C8" s="15">
        <v>61.34</v>
      </c>
      <c r="D8" s="44">
        <f>D6</f>
        <v>63.79</v>
      </c>
      <c r="E8" s="75"/>
      <c r="F8" s="16">
        <v>3.2000000000000001E-2</v>
      </c>
      <c r="G8" s="6"/>
      <c r="H8" s="6"/>
      <c r="I8" s="63">
        <f>C8*$F$8*$D$24</f>
        <v>728.03219200000001</v>
      </c>
      <c r="J8" s="63">
        <f>D8*$F$8*$D$24</f>
        <v>757.11075199999993</v>
      </c>
      <c r="K8" s="7"/>
      <c r="L8" s="62">
        <f t="shared" si="1"/>
        <v>1.0399413107270947</v>
      </c>
      <c r="M8" s="7"/>
      <c r="N8" s="10"/>
    </row>
    <row r="9" spans="1:14" ht="18.75">
      <c r="A9" s="71">
        <v>2</v>
      </c>
      <c r="B9" s="4" t="s">
        <v>9</v>
      </c>
      <c r="C9" s="16">
        <v>117.78</v>
      </c>
      <c r="D9" s="44">
        <f>ROUND(0.0523511*D14+D6,2)</f>
        <v>131.52000000000001</v>
      </c>
      <c r="E9" s="74" t="s">
        <v>6</v>
      </c>
      <c r="F9" s="16">
        <v>0</v>
      </c>
      <c r="G9" s="6" t="s">
        <v>31</v>
      </c>
      <c r="H9" s="6"/>
      <c r="I9" s="63">
        <f t="shared" si="0"/>
        <v>0</v>
      </c>
      <c r="J9" s="63">
        <f t="shared" ref="J9:J20" si="2">D9*F9*$C$23</f>
        <v>0</v>
      </c>
      <c r="K9" s="21"/>
      <c r="L9" s="62" t="e">
        <f t="shared" si="1"/>
        <v>#DIV/0!</v>
      </c>
      <c r="M9" s="21"/>
      <c r="N9" s="10"/>
    </row>
    <row r="10" spans="1:14" ht="18.75">
      <c r="A10" s="72"/>
      <c r="B10" s="4" t="s">
        <v>10</v>
      </c>
      <c r="C10" s="16">
        <v>117.78</v>
      </c>
      <c r="D10" s="44">
        <f>D9</f>
        <v>131.52000000000001</v>
      </c>
      <c r="E10" s="75"/>
      <c r="F10" s="31">
        <v>2.7866180415972059</v>
      </c>
      <c r="G10" s="6" t="s">
        <v>32</v>
      </c>
      <c r="H10" s="6" t="s">
        <v>7</v>
      </c>
      <c r="I10" s="63">
        <f>C10*F10*$C$23</f>
        <v>108965.01381585388</v>
      </c>
      <c r="J10" s="63">
        <f t="shared" si="2"/>
        <v>121676.67360384703</v>
      </c>
      <c r="K10" s="22"/>
      <c r="L10" s="62">
        <f t="shared" si="1"/>
        <v>1.1166581762608254</v>
      </c>
      <c r="M10" s="22"/>
      <c r="N10" s="10"/>
    </row>
    <row r="11" spans="1:14" ht="18.75">
      <c r="A11" s="73"/>
      <c r="B11" s="4" t="s">
        <v>29</v>
      </c>
      <c r="C11" s="16">
        <v>117.78</v>
      </c>
      <c r="D11" s="44">
        <f>D10</f>
        <v>131.52000000000001</v>
      </c>
      <c r="E11" s="30"/>
      <c r="F11" s="16">
        <v>3.2000000000000001E-2</v>
      </c>
      <c r="G11" s="6"/>
      <c r="H11" s="6"/>
      <c r="I11" s="63">
        <f>C11*$F$11*$D$24</f>
        <v>1397.9072639999999</v>
      </c>
      <c r="J11" s="63">
        <f>D11*$F$11*$D$24</f>
        <v>1560.9845760000003</v>
      </c>
      <c r="K11" s="22"/>
      <c r="L11" s="62">
        <f t="shared" si="1"/>
        <v>1.1166581762608254</v>
      </c>
      <c r="M11" s="22"/>
      <c r="N11" s="10"/>
    </row>
    <row r="12" spans="1:14" ht="18.75">
      <c r="A12" s="71">
        <v>3</v>
      </c>
      <c r="B12" s="4" t="s">
        <v>11</v>
      </c>
      <c r="C12" s="15">
        <v>67.680000000000007</v>
      </c>
      <c r="D12" s="44">
        <f>ROUND(C12*1.04,2)</f>
        <v>70.39</v>
      </c>
      <c r="E12" s="74" t="s">
        <v>6</v>
      </c>
      <c r="F12" s="16">
        <v>0</v>
      </c>
      <c r="G12" s="6" t="s">
        <v>31</v>
      </c>
      <c r="H12" s="6"/>
      <c r="I12" s="63">
        <f t="shared" si="0"/>
        <v>0</v>
      </c>
      <c r="J12" s="63">
        <f t="shared" si="2"/>
        <v>0</v>
      </c>
      <c r="K12" s="21"/>
      <c r="L12" s="62" t="e">
        <f t="shared" si="1"/>
        <v>#DIV/0!</v>
      </c>
      <c r="M12" s="21"/>
      <c r="N12" s="10"/>
    </row>
    <row r="13" spans="1:14" ht="18.75">
      <c r="A13" s="73"/>
      <c r="B13" s="4" t="s">
        <v>12</v>
      </c>
      <c r="C13" s="15">
        <v>67.680000000000007</v>
      </c>
      <c r="D13" s="44">
        <f>D12</f>
        <v>70.39</v>
      </c>
      <c r="E13" s="75"/>
      <c r="F13" s="31">
        <f>F7+F10</f>
        <v>7.3005057608954527</v>
      </c>
      <c r="G13" s="6" t="s">
        <v>32</v>
      </c>
      <c r="H13" s="6" t="s">
        <v>7</v>
      </c>
      <c r="I13" s="63">
        <f>C13*F13*$C$23</f>
        <v>164040.61232593821</v>
      </c>
      <c r="J13" s="63">
        <f t="shared" si="2"/>
        <v>170609.02336913109</v>
      </c>
      <c r="K13" s="22"/>
      <c r="L13" s="62">
        <f t="shared" si="1"/>
        <v>1.0400413711583925</v>
      </c>
      <c r="M13" s="22"/>
      <c r="N13" s="10"/>
    </row>
    <row r="14" spans="1:14" ht="37.5">
      <c r="A14" s="71">
        <v>4</v>
      </c>
      <c r="B14" s="4" t="s">
        <v>13</v>
      </c>
      <c r="C14" s="15">
        <v>1078.17</v>
      </c>
      <c r="D14" s="44">
        <f>ROUND(C14*1.2,2)</f>
        <v>1293.8</v>
      </c>
      <c r="E14" s="74" t="s">
        <v>14</v>
      </c>
      <c r="F14" s="16">
        <v>0</v>
      </c>
      <c r="G14" s="6" t="s">
        <v>33</v>
      </c>
      <c r="H14" s="6"/>
      <c r="I14" s="63">
        <f>C14*F14*$C$24</f>
        <v>0</v>
      </c>
      <c r="J14" s="63">
        <f>D14*F14*$C$24</f>
        <v>0</v>
      </c>
      <c r="K14" s="21"/>
      <c r="L14" s="62" t="e">
        <f t="shared" si="1"/>
        <v>#DIV/0!</v>
      </c>
      <c r="M14" s="21"/>
      <c r="N14" s="10"/>
    </row>
    <row r="15" spans="1:14" ht="18.75">
      <c r="A15" s="73"/>
      <c r="B15" s="4" t="s">
        <v>15</v>
      </c>
      <c r="C15" s="15">
        <v>1078.17</v>
      </c>
      <c r="D15" s="44">
        <f>D14</f>
        <v>1293.8</v>
      </c>
      <c r="E15" s="75"/>
      <c r="F15" s="31">
        <v>1.6E-2</v>
      </c>
      <c r="G15" s="6" t="s">
        <v>26</v>
      </c>
      <c r="H15" s="6" t="s">
        <v>7</v>
      </c>
      <c r="I15" s="63">
        <f>C15*F15*$C$24</f>
        <v>139252.98705600001</v>
      </c>
      <c r="J15" s="63">
        <f>D15*F15*$C$24</f>
        <v>167103.06784</v>
      </c>
      <c r="K15" s="22"/>
      <c r="L15" s="62">
        <f t="shared" si="1"/>
        <v>1.1999962900099241</v>
      </c>
      <c r="M15" s="22"/>
      <c r="N15" s="10"/>
    </row>
    <row r="16" spans="1:14" ht="18.75">
      <c r="A16" s="71">
        <v>5</v>
      </c>
      <c r="B16" s="4" t="s">
        <v>16</v>
      </c>
      <c r="C16" s="16">
        <v>2.68</v>
      </c>
      <c r="D16" s="44">
        <f>ROUND(C16*1.05,2)</f>
        <v>2.81</v>
      </c>
      <c r="E16" s="74" t="s">
        <v>17</v>
      </c>
      <c r="F16" s="57">
        <v>87</v>
      </c>
      <c r="G16" s="6" t="s">
        <v>18</v>
      </c>
      <c r="H16" s="6"/>
      <c r="I16" s="63">
        <f>C16*F16*$C$23</f>
        <v>77409.12000000001</v>
      </c>
      <c r="J16" s="63">
        <f t="shared" si="2"/>
        <v>81164.039999999994</v>
      </c>
      <c r="K16" s="21"/>
      <c r="L16" s="62">
        <f t="shared" si="1"/>
        <v>1.0485074626865669</v>
      </c>
      <c r="M16" s="21"/>
      <c r="N16" s="10"/>
    </row>
    <row r="17" spans="1:14" ht="18.75">
      <c r="A17" s="72"/>
      <c r="B17" s="4" t="s">
        <v>19</v>
      </c>
      <c r="C17" s="57">
        <v>0</v>
      </c>
      <c r="D17" s="44">
        <f>ROUND(C17*1.05,2)</f>
        <v>0</v>
      </c>
      <c r="E17" s="75"/>
      <c r="F17" s="57">
        <v>0</v>
      </c>
      <c r="G17" s="6" t="s">
        <v>27</v>
      </c>
      <c r="H17" s="6" t="s">
        <v>7</v>
      </c>
      <c r="I17" s="63">
        <f t="shared" ref="I17:I18" si="3">C17*F17*$C$23</f>
        <v>0</v>
      </c>
      <c r="J17" s="63">
        <f t="shared" si="2"/>
        <v>0</v>
      </c>
      <c r="K17" s="22"/>
      <c r="L17" s="62" t="e">
        <f t="shared" si="1"/>
        <v>#DIV/0!</v>
      </c>
      <c r="M17" s="22"/>
      <c r="N17" s="10"/>
    </row>
    <row r="18" spans="1:14" ht="18.75">
      <c r="A18" s="73"/>
      <c r="B18" s="4" t="s">
        <v>30</v>
      </c>
      <c r="C18" s="57">
        <v>0</v>
      </c>
      <c r="D18" s="59">
        <v>0</v>
      </c>
      <c r="E18" s="58"/>
      <c r="F18" s="57">
        <v>0</v>
      </c>
      <c r="G18" s="6"/>
      <c r="H18" s="6"/>
      <c r="I18" s="63">
        <f t="shared" si="3"/>
        <v>0</v>
      </c>
      <c r="J18" s="63">
        <f t="shared" si="2"/>
        <v>0</v>
      </c>
      <c r="K18" s="7"/>
      <c r="L18" s="62" t="e">
        <f t="shared" si="1"/>
        <v>#DIV/0!</v>
      </c>
      <c r="M18" s="7"/>
      <c r="N18" s="10"/>
    </row>
    <row r="19" spans="1:14" ht="37.5">
      <c r="A19" s="71">
        <v>6</v>
      </c>
      <c r="B19" s="4" t="s">
        <v>20</v>
      </c>
      <c r="C19" s="44">
        <v>5.5174700000000003</v>
      </c>
      <c r="D19" s="60">
        <f>ROUND(C19*1.034,5)</f>
        <v>5.7050599999999996</v>
      </c>
      <c r="E19" s="74" t="s">
        <v>21</v>
      </c>
      <c r="F19" s="57">
        <v>13.6</v>
      </c>
      <c r="G19" s="6" t="s">
        <v>34</v>
      </c>
      <c r="H19" s="6"/>
      <c r="I19" s="63">
        <f>C19*F19*$C$23</f>
        <v>24912.480544000002</v>
      </c>
      <c r="J19" s="63">
        <f t="shared" si="2"/>
        <v>25759.486911999997</v>
      </c>
      <c r="K19" s="21"/>
      <c r="L19" s="62">
        <f t="shared" si="1"/>
        <v>1.0339992786548906</v>
      </c>
      <c r="M19" s="21"/>
      <c r="N19" s="10"/>
    </row>
    <row r="20" spans="1:14" ht="37.5">
      <c r="A20" s="73"/>
      <c r="B20" s="4" t="s">
        <v>22</v>
      </c>
      <c r="C20" s="57">
        <v>0</v>
      </c>
      <c r="D20" s="59">
        <v>0</v>
      </c>
      <c r="E20" s="75"/>
      <c r="F20" s="57">
        <v>0</v>
      </c>
      <c r="G20" s="6" t="s">
        <v>35</v>
      </c>
      <c r="H20" s="6"/>
      <c r="I20" s="63">
        <f>C20*F20*$C$23</f>
        <v>0</v>
      </c>
      <c r="J20" s="63">
        <f t="shared" si="2"/>
        <v>0</v>
      </c>
      <c r="K20" s="22"/>
      <c r="L20" s="62" t="e">
        <f t="shared" si="1"/>
        <v>#DIV/0!</v>
      </c>
      <c r="M20" s="22"/>
      <c r="N20" s="10"/>
    </row>
    <row r="21" spans="1:14" ht="33.75" customHeight="1">
      <c r="A21" s="69" t="s">
        <v>23</v>
      </c>
      <c r="B21" s="70"/>
      <c r="C21" s="16">
        <v>0</v>
      </c>
      <c r="D21" s="59">
        <v>0</v>
      </c>
      <c r="E21" s="16">
        <v>0</v>
      </c>
      <c r="F21" s="16">
        <v>0</v>
      </c>
      <c r="G21" s="16">
        <v>0</v>
      </c>
      <c r="H21" s="8" t="s">
        <v>7</v>
      </c>
      <c r="I21" s="65">
        <f>I7+I8+I10+I11+I13+I15+I19+I16</f>
        <v>608630.93493477465</v>
      </c>
      <c r="J21" s="65">
        <f>J7+J8+J10+J11+J13+J15+J19+J16</f>
        <v>664226.76506083785</v>
      </c>
      <c r="K21" s="9"/>
      <c r="L21" s="62">
        <f t="shared" si="1"/>
        <v>1.0913457186201376</v>
      </c>
      <c r="M21" s="9"/>
      <c r="N21" s="10"/>
    </row>
    <row r="22" spans="1:14">
      <c r="D22" s="36" t="s">
        <v>49</v>
      </c>
    </row>
    <row r="23" spans="1:14" ht="31.5">
      <c r="B23" s="2" t="s">
        <v>24</v>
      </c>
      <c r="C23" s="14">
        <v>332</v>
      </c>
      <c r="I23" s="13"/>
    </row>
    <row r="24" spans="1:14" ht="15.75">
      <c r="B24" s="2" t="s">
        <v>25</v>
      </c>
      <c r="C24" s="39">
        <v>8072.3</v>
      </c>
      <c r="D24" s="19">
        <v>370.9</v>
      </c>
    </row>
    <row r="25" spans="1:14" ht="18.75">
      <c r="B25" s="3"/>
      <c r="C25" s="18"/>
      <c r="D25" s="18"/>
      <c r="E25" s="25"/>
      <c r="F25" s="18"/>
      <c r="G25" s="3"/>
    </row>
    <row r="26" spans="1:14" ht="18.75">
      <c r="B26" s="5"/>
      <c r="C26" s="18"/>
      <c r="D26" s="18"/>
      <c r="E26" s="25"/>
      <c r="F26" s="18"/>
      <c r="G26" s="3"/>
    </row>
  </sheetData>
  <mergeCells count="16">
    <mergeCell ref="B1:J1"/>
    <mergeCell ref="B2:J2"/>
    <mergeCell ref="B3:K3"/>
    <mergeCell ref="A6:A8"/>
    <mergeCell ref="E6:E8"/>
    <mergeCell ref="A9:A11"/>
    <mergeCell ref="E9:E10"/>
    <mergeCell ref="A19:A20"/>
    <mergeCell ref="E19:E20"/>
    <mergeCell ref="A21:B21"/>
    <mergeCell ref="A12:A13"/>
    <mergeCell ref="E12:E13"/>
    <mergeCell ref="A14:A15"/>
    <mergeCell ref="E14:E15"/>
    <mergeCell ref="A16:A18"/>
    <mergeCell ref="E16:E17"/>
  </mergeCells>
  <pageMargins left="0.19685039370078741" right="0.31496062992125984" top="0.74803149606299213" bottom="0.15748031496062992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</vt:i4>
      </vt:variant>
    </vt:vector>
  </HeadingPairs>
  <TitlesOfParts>
    <vt:vector size="18" baseType="lpstr">
      <vt:lpstr>1-2 эт.н.ТС.н.ВС МКД до 1999(1)</vt:lpstr>
      <vt:lpstr>1-2 эт.н.ТС.н.ВС МКД до 1999(2)</vt:lpstr>
      <vt:lpstr>1-2 эт.н.ТСп.у.ВС МКД до1999(1)</vt:lpstr>
      <vt:lpstr>1-2 эт.н.ТСп.у.ВС МКД до1999(2)</vt:lpstr>
      <vt:lpstr>1-2 эт.пу.ТС.пу.ВС МКДдо1999(1)</vt:lpstr>
      <vt:lpstr>1-2 эт.пу.ТС.пу.ВС МКДдо1999(2)</vt:lpstr>
      <vt:lpstr>1-2 эт.н.ТСпу. ВС ЧД до 1999(1)</vt:lpstr>
      <vt:lpstr>1-2 эт.н.ТСпу. ВС ЧД до 1999(2)</vt:lpstr>
      <vt:lpstr>3-4 эт.пу.ТС пу.ВС МКДдо1999(1)</vt:lpstr>
      <vt:lpstr>3-4 эт.пу.ТС пу.ВС МКДдо1999(2)</vt:lpstr>
      <vt:lpstr>3 эт.н.ТСпу.ВС МКД после1999(1)</vt:lpstr>
      <vt:lpstr>3 эт.н.ТСпу.ВС МКД после1999(2)</vt:lpstr>
      <vt:lpstr>3 эт.пу.ТС пу.ВСМКДпосле1999(1)</vt:lpstr>
      <vt:lpstr>3 эт.пу.ТС пу.ВСМКДпосле1999(2)</vt:lpstr>
      <vt:lpstr>4-5эт.пу.ТСпу.ВСМКДпосле1999(1)</vt:lpstr>
      <vt:lpstr>4-5эт.пу.ТСпу.ВСМКДпосле1999(2)</vt:lpstr>
      <vt:lpstr>'1-2 эт.н.ТС.н.ВС МКД до 1999(1)'!Область_печати</vt:lpstr>
      <vt:lpstr>'1-2 эт.н.ТС.н.ВС МКД до 1999(2)'!Область_печати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Черкасова Анжелика Леонидовна</dc:creator>
  <cp:lastModifiedBy>KozirchikovaOA</cp:lastModifiedBy>
  <cp:lastPrinted>2017-10-05T10:22:34Z</cp:lastPrinted>
  <dcterms:created xsi:type="dcterms:W3CDTF">2014-05-20T05:48:45Z</dcterms:created>
  <dcterms:modified xsi:type="dcterms:W3CDTF">2017-10-05T10:23:23Z</dcterms:modified>
</cp:coreProperties>
</file>