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355" windowHeight="7635" activeTab="1"/>
  </bookViews>
  <sheets>
    <sheet name="Андра тепло 20" sheetId="1" r:id="rId1"/>
    <sheet name="Теплоснабжение" sheetId="2" r:id="rId2"/>
  </sheets>
  <externalReferences>
    <externalReference r:id="rId5"/>
  </externalReferences>
  <definedNames>
    <definedName name="_xlnm.Print_Area" localSheetId="0">'Андра тепло 20'!$A$1:$F$99</definedName>
  </definedNames>
  <calcPr fullCalcOnLoad="1"/>
</workbook>
</file>

<file path=xl/sharedStrings.xml><?xml version="1.0" encoding="utf-8"?>
<sst xmlns="http://schemas.openxmlformats.org/spreadsheetml/2006/main" count="131" uniqueCount="56">
  <si>
    <t>Вид услуги</t>
  </si>
  <si>
    <t>№ п/п</t>
  </si>
  <si>
    <t>Норматив потребления в месяц</t>
  </si>
  <si>
    <t>Плата, руб./м2 или           руб./1 чел.</t>
  </si>
  <si>
    <t xml:space="preserve">Плата для семьи из 3-х человек, проживающих в стандартной 2-х комнатной квартире площадью 54 м2, руб. </t>
  </si>
  <si>
    <t>Холодное водоснабжение</t>
  </si>
  <si>
    <t>Горячее водоснабжение</t>
  </si>
  <si>
    <t xml:space="preserve">Отопление </t>
  </si>
  <si>
    <t>Электроснабжение</t>
  </si>
  <si>
    <t>Итого</t>
  </si>
  <si>
    <t>Канализация</t>
  </si>
  <si>
    <t>Газоснабжение</t>
  </si>
  <si>
    <t>ИТОГО изменение в руб.</t>
  </si>
  <si>
    <t>рост платы</t>
  </si>
  <si>
    <t>Городское поселение Октябрьское</t>
  </si>
  <si>
    <t>ООО "Октябрьское ЖКХ" пгт.Октябрьское (газ)</t>
  </si>
  <si>
    <t>Сельское поселение Перегребное</t>
  </si>
  <si>
    <t>Перегребненское ЛПУ МГ</t>
  </si>
  <si>
    <t>Сельское поселение Каменное</t>
  </si>
  <si>
    <t>ММП "Миснэ"</t>
  </si>
  <si>
    <t>Сельское поселение Унъюган</t>
  </si>
  <si>
    <t>ООО "Унъюганская РК"</t>
  </si>
  <si>
    <t>Таежное ЛПУ МГ</t>
  </si>
  <si>
    <t>Сельское поселение Карымкары</t>
  </si>
  <si>
    <t>МП ЖКХ МО с.п.Карымкары</t>
  </si>
  <si>
    <t>Сельское поселение Малый Атлым</t>
  </si>
  <si>
    <t>Малоатлымское МП ЖКХ (дизельное топливо)</t>
  </si>
  <si>
    <t>Городское поселение Приобье</t>
  </si>
  <si>
    <t>МП "ЭГК" МО гп Приобье</t>
  </si>
  <si>
    <t>МП "ЭГК" МО гп Приобье котельные №4 и №6</t>
  </si>
  <si>
    <t xml:space="preserve">ОАО «СУПТР №10» </t>
  </si>
  <si>
    <t>Городское поселение Андра</t>
  </si>
  <si>
    <t>Октябрьское ЛПУ МГ</t>
  </si>
  <si>
    <t>Городское поселение Талинка</t>
  </si>
  <si>
    <t>Сельское поселение Сергино</t>
  </si>
  <si>
    <t>ООО "Эксплуатационная генерирующая компания№</t>
  </si>
  <si>
    <t xml:space="preserve">1, 2-х этажное  жилое помещение до 1999 года постройки </t>
  </si>
  <si>
    <t>Тариф для населения с 01.01.2017 руб./гКал</t>
  </si>
  <si>
    <t>3, 4-х этажное  жилое помещение до 1999 года постройки</t>
  </si>
  <si>
    <t>1-но этажное  жилое помещение после 1999 года постройки</t>
  </si>
  <si>
    <t>3-х этажное  жилое помещение после 1999 года постройки</t>
  </si>
  <si>
    <t>2-х этажное  жилое помещение после 1999 года постройки</t>
  </si>
  <si>
    <t>Норматив, гКал на 1 м.кв.</t>
  </si>
  <si>
    <t xml:space="preserve">4-х, 5-ти этажное  жилое помещение после 1999 года постройки </t>
  </si>
  <si>
    <t>Плата за 1 м.кв. жилого помещения, руб./м.кв.</t>
  </si>
  <si>
    <t>Расчет платы за коммунальные услуги по г.п. Андра  на 2018 год                   (в жилых помещениях при отсутствии приборов учета)</t>
  </si>
  <si>
    <t>плата за 1, 2-х этажное  жилое помещение до 1999 года постройки с полным благоустройством  с 01.01.2018</t>
  </si>
  <si>
    <t>с 01.07.2018</t>
  </si>
  <si>
    <t>плата за 3, 4-х этажное  жилое помещение до 1999 года постройки с полным благоустройством  с 01.01.2018</t>
  </si>
  <si>
    <t>плата за 1-но этажное  жилое помещение после 1999 года постройки с полным благоустройством  с 01.01.2018</t>
  </si>
  <si>
    <t>плата за 3-х этажное  жилое помещение после 1999 года постройки с полным благоустройством  с 01.01.2018</t>
  </si>
  <si>
    <t>плата за 4-х, 5-ти этажное  жилое помещение после 1999 года постройки с полным благоустройством  с 01.01.2018</t>
  </si>
  <si>
    <t>Тариф на 2018 год (с НДС), руб./Гкал или руб./м3</t>
  </si>
  <si>
    <t xml:space="preserve">Информация по плате граждан за услугу  теплоснабжения по состоянию на 01.01.2018 за 1 м.кв. жилого помещения  </t>
  </si>
  <si>
    <t xml:space="preserve">ООО "ПриобьСтройГарант" с.Перегребное, д.Н.Нарыкары  </t>
  </si>
  <si>
    <t>ООО "ПО "Талинка"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</si>
</sst>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#,##0.00_ ;\-#,##0.00\ "/>
    <numFmt numFmtId="185" formatCode="0.0%"/>
    <numFmt numFmtId="186" formatCode="mmm/yyyy"/>
    <numFmt numFmtId="187" formatCode="0.000000000"/>
    <numFmt numFmtId="188" formatCode="0.0000000000"/>
    <numFmt numFmtId="189" formatCode="_-* #,##0.0_р_._-;\-* #,##0.0_р_._-;_-* &quot;-&quot;??_р_._-;_-@_-"/>
    <numFmt numFmtId="190" formatCode="_-* #,##0_р_._-;\-* #,##0_р_._-;_-* &quot;-&quot;??_р_._-;_-@_-"/>
    <numFmt numFmtId="191" formatCode="#,##0.000_ ;\-#,##0.000\ "/>
    <numFmt numFmtId="192" formatCode="#,##0.0000_ ;\-#,##0.0000\ "/>
    <numFmt numFmtId="193" formatCode="_(* #,##0.00_);_(* \(#,##0.00\);_(* &quot;-&quot;??_);_(@_)"/>
    <numFmt numFmtId="194" formatCode="#,##0.00000_ ;\-#,##0.00000\ "/>
    <numFmt numFmtId="195" formatCode="_-* #,##0.000_р_._-;\-* #,##0.000_р_._-;_-* &quot;-&quot;??_р_._-;_-@_-"/>
    <numFmt numFmtId="196" formatCode="0.000%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171" fontId="2" fillId="0" borderId="10" xfId="6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1" fontId="2" fillId="0" borderId="10" xfId="60" applyFont="1" applyFill="1" applyBorder="1" applyAlignment="1">
      <alignment horizontal="center" wrapText="1"/>
    </xf>
    <xf numFmtId="171" fontId="5" fillId="0" borderId="10" xfId="6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71" fontId="12" fillId="0" borderId="10" xfId="6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185" fontId="12" fillId="0" borderId="10" xfId="57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171" fontId="12" fillId="34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2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185" fontId="5" fillId="0" borderId="10" xfId="57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71" fontId="0" fillId="0" borderId="10" xfId="60" applyFont="1" applyFill="1" applyBorder="1" applyAlignment="1">
      <alignment horizontal="center"/>
    </xf>
    <xf numFmtId="185" fontId="0" fillId="0" borderId="10" xfId="57" applyNumberFormat="1" applyFont="1" applyFill="1" applyBorder="1" applyAlignment="1">
      <alignment horizontal="center"/>
    </xf>
    <xf numFmtId="171" fontId="0" fillId="0" borderId="10" xfId="0" applyNumberFormat="1" applyFont="1" applyBorder="1" applyAlignment="1">
      <alignment/>
    </xf>
    <xf numFmtId="10" fontId="0" fillId="0" borderId="10" xfId="57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171" fontId="0" fillId="34" borderId="10" xfId="0" applyNumberFormat="1" applyFont="1" applyFill="1" applyBorder="1" applyAlignment="1">
      <alignment/>
    </xf>
    <xf numFmtId="171" fontId="0" fillId="34" borderId="10" xfId="6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7.74\SenchenkovaTK$\&#1050;&#1086;&#1079;&#1099;&#1088;&#1095;&#1080;&#1082;&#1086;&#1074;&#1072;\&#1046;&#1050;&#1061;\&#1090;&#1072;&#1088;&#1080;&#1092;&#1099;%202016\&#1056;&#1072;&#1079;&#1084;&#1077;&#1088;%20&#1089;&#1091;&#1084;&#1084;&#1099;%20%20&#1085;&#1077;&#1076;&#1086;&#1087;&#1086;&#1083;&#1091;&#1095;&#1077;&#1085;&#1085;&#1099;&#1093;%20&#1076;&#1086;&#1093;&#1086;&#1076;&#1086;&#1074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ДОТАЦИЯ "/>
      <sheetName val="Изменение размера платы"/>
      <sheetName val="ЭОТ"/>
      <sheetName val="Подвоз Перегребное"/>
      <sheetName val="Подвоз"/>
      <sheetName val="Подвоз принято"/>
      <sheetName val="летний"/>
      <sheetName val="Летний Р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="90" zoomScaleSheetLayoutView="90" zoomScalePageLayoutView="0" workbookViewId="0" topLeftCell="A84">
      <selection activeCell="I9" sqref="I9"/>
    </sheetView>
  </sheetViews>
  <sheetFormatPr defaultColWidth="9.00390625" defaultRowHeight="12.75"/>
  <cols>
    <col min="1" max="1" width="5.25390625" style="0" customWidth="1"/>
    <col min="2" max="2" width="26.625" style="0" customWidth="1"/>
    <col min="3" max="3" width="14.875" style="0" customWidth="1"/>
    <col min="4" max="4" width="11.375" style="0" customWidth="1"/>
    <col min="5" max="5" width="11.00390625" style="0" customWidth="1"/>
    <col min="6" max="6" width="21.375" style="0" customWidth="1"/>
    <col min="7" max="7" width="6.375" style="0" hidden="1" customWidth="1"/>
  </cols>
  <sheetData>
    <row r="1" spans="1:6" ht="12.75">
      <c r="A1" s="43" t="s">
        <v>45</v>
      </c>
      <c r="B1" s="43"/>
      <c r="C1" s="43"/>
      <c r="D1" s="43"/>
      <c r="E1" s="43"/>
      <c r="F1" s="43"/>
    </row>
    <row r="2" spans="1:6" ht="27.75" customHeight="1">
      <c r="A2" s="44"/>
      <c r="B2" s="44"/>
      <c r="C2" s="44"/>
      <c r="D2" s="44"/>
      <c r="E2" s="44"/>
      <c r="F2" s="44"/>
    </row>
    <row r="3" spans="1:6" ht="67.5" customHeight="1">
      <c r="A3" s="3" t="s">
        <v>1</v>
      </c>
      <c r="B3" s="3" t="s">
        <v>0</v>
      </c>
      <c r="C3" s="1" t="s">
        <v>52</v>
      </c>
      <c r="D3" s="1" t="s">
        <v>2</v>
      </c>
      <c r="E3" s="1" t="s">
        <v>3</v>
      </c>
      <c r="F3" s="1" t="s">
        <v>4</v>
      </c>
    </row>
    <row r="4" spans="1:6" ht="15.75" hidden="1">
      <c r="A4" s="3">
        <v>1</v>
      </c>
      <c r="B4" s="3">
        <v>2</v>
      </c>
      <c r="C4" s="3">
        <v>3</v>
      </c>
      <c r="D4" s="3">
        <v>4</v>
      </c>
      <c r="E4" s="3">
        <v>6</v>
      </c>
      <c r="F4" s="3">
        <v>7</v>
      </c>
    </row>
    <row r="5" spans="1:6" ht="15.75" hidden="1">
      <c r="A5" s="45"/>
      <c r="B5" s="46"/>
      <c r="C5" s="46"/>
      <c r="D5" s="46"/>
      <c r="E5" s="46"/>
      <c r="F5" s="47"/>
    </row>
    <row r="6" spans="1:6" ht="33" customHeight="1">
      <c r="A6" s="40" t="s">
        <v>46</v>
      </c>
      <c r="B6" s="41"/>
      <c r="C6" s="41"/>
      <c r="D6" s="41"/>
      <c r="E6" s="41"/>
      <c r="F6" s="42"/>
    </row>
    <row r="7" spans="1:6" ht="18" customHeight="1">
      <c r="A7" s="4">
        <v>1</v>
      </c>
      <c r="B7" s="5" t="s">
        <v>5</v>
      </c>
      <c r="C7" s="25">
        <v>61.34</v>
      </c>
      <c r="D7" s="8">
        <v>3.901</v>
      </c>
      <c r="E7" s="6">
        <f aca="true" t="shared" si="0" ref="E7:E12">ROUND(C7*D7,2)</f>
        <v>239.29</v>
      </c>
      <c r="F7" s="7">
        <f>E7*3</f>
        <v>717.87</v>
      </c>
    </row>
    <row r="8" spans="1:6" ht="18" customHeight="1">
      <c r="A8" s="4">
        <v>2</v>
      </c>
      <c r="B8" s="9" t="s">
        <v>6</v>
      </c>
      <c r="C8" s="26">
        <v>117.78</v>
      </c>
      <c r="D8" s="8">
        <v>3.418</v>
      </c>
      <c r="E8" s="6">
        <f t="shared" si="0"/>
        <v>402.57</v>
      </c>
      <c r="F8" s="7">
        <f>E8*3</f>
        <v>1207.71</v>
      </c>
    </row>
    <row r="9" spans="1:6" ht="15.75">
      <c r="A9" s="4">
        <v>3</v>
      </c>
      <c r="B9" s="5" t="s">
        <v>10</v>
      </c>
      <c r="C9" s="25">
        <v>67.68</v>
      </c>
      <c r="D9" s="8">
        <v>7.319</v>
      </c>
      <c r="E9" s="6">
        <f t="shared" si="0"/>
        <v>495.35</v>
      </c>
      <c r="F9" s="7">
        <f>E9*3</f>
        <v>1486.0500000000002</v>
      </c>
    </row>
    <row r="10" spans="1:6" ht="15.75">
      <c r="A10" s="4">
        <v>4</v>
      </c>
      <c r="B10" s="5" t="s">
        <v>7</v>
      </c>
      <c r="C10" s="27">
        <v>1078.17</v>
      </c>
      <c r="D10" s="4">
        <v>0.0263</v>
      </c>
      <c r="E10" s="6">
        <f t="shared" si="0"/>
        <v>28.36</v>
      </c>
      <c r="F10" s="7">
        <f>E10*54</f>
        <v>1531.44</v>
      </c>
    </row>
    <row r="11" spans="1:6" s="2" customFormat="1" ht="15.75">
      <c r="A11" s="4">
        <v>5</v>
      </c>
      <c r="B11" s="9" t="s">
        <v>11</v>
      </c>
      <c r="C11" s="28">
        <v>5.51747</v>
      </c>
      <c r="D11" s="8">
        <v>13.6</v>
      </c>
      <c r="E11" s="6">
        <f t="shared" si="0"/>
        <v>75.04</v>
      </c>
      <c r="F11" s="10">
        <f>E11*3</f>
        <v>225.12</v>
      </c>
    </row>
    <row r="12" spans="1:6" s="2" customFormat="1" ht="15.75">
      <c r="A12" s="4">
        <v>6</v>
      </c>
      <c r="B12" s="9" t="s">
        <v>8</v>
      </c>
      <c r="C12" s="28">
        <v>2.68</v>
      </c>
      <c r="D12" s="8">
        <v>87</v>
      </c>
      <c r="E12" s="6">
        <f t="shared" si="0"/>
        <v>233.16</v>
      </c>
      <c r="F12" s="10">
        <f>E12*3</f>
        <v>699.48</v>
      </c>
    </row>
    <row r="13" spans="1:6" s="2" customFormat="1" ht="15.75">
      <c r="A13" s="48" t="s">
        <v>9</v>
      </c>
      <c r="B13" s="49"/>
      <c r="C13" s="8"/>
      <c r="D13" s="8"/>
      <c r="E13" s="8"/>
      <c r="F13" s="11">
        <f>SUM(F7:F12)</f>
        <v>5867.67</v>
      </c>
    </row>
    <row r="14" spans="1:6" s="2" customFormat="1" ht="15.75">
      <c r="A14" s="50" t="s">
        <v>47</v>
      </c>
      <c r="B14" s="51"/>
      <c r="C14" s="51"/>
      <c r="D14" s="51"/>
      <c r="E14" s="51"/>
      <c r="F14" s="52"/>
    </row>
    <row r="15" spans="1:8" s="2" customFormat="1" ht="18.75" customHeight="1">
      <c r="A15" s="4">
        <v>1</v>
      </c>
      <c r="B15" s="5" t="s">
        <v>5</v>
      </c>
      <c r="C15" s="25">
        <v>63.79</v>
      </c>
      <c r="D15" s="8">
        <v>3.901</v>
      </c>
      <c r="E15" s="6">
        <f aca="true" t="shared" si="1" ref="E15:E20">ROUND(C15*D15,2)</f>
        <v>248.84</v>
      </c>
      <c r="F15" s="7">
        <f>E15*3</f>
        <v>746.52</v>
      </c>
      <c r="G15" s="2">
        <f aca="true" t="shared" si="2" ref="G15:G20">F15/F7</f>
        <v>1.0399097329600067</v>
      </c>
      <c r="H15" s="2">
        <f>C15/C7</f>
        <v>1.0399413107270947</v>
      </c>
    </row>
    <row r="16" spans="1:8" s="2" customFormat="1" ht="18.75" customHeight="1">
      <c r="A16" s="4">
        <v>2</v>
      </c>
      <c r="B16" s="9" t="s">
        <v>6</v>
      </c>
      <c r="C16" s="26">
        <v>131.52</v>
      </c>
      <c r="D16" s="8">
        <v>3.418</v>
      </c>
      <c r="E16" s="6">
        <f t="shared" si="1"/>
        <v>449.54</v>
      </c>
      <c r="F16" s="7">
        <f>E16*3</f>
        <v>1348.6200000000001</v>
      </c>
      <c r="G16" s="2">
        <f t="shared" si="2"/>
        <v>1.1166753608068163</v>
      </c>
      <c r="H16" s="2">
        <f>C16/C8</f>
        <v>1.1166581762608254</v>
      </c>
    </row>
    <row r="17" spans="1:8" s="2" customFormat="1" ht="15.75">
      <c r="A17" s="4">
        <v>3</v>
      </c>
      <c r="B17" s="5" t="s">
        <v>10</v>
      </c>
      <c r="C17" s="25">
        <v>70.39</v>
      </c>
      <c r="D17" s="8">
        <v>7.319</v>
      </c>
      <c r="E17" s="6">
        <f t="shared" si="1"/>
        <v>515.18</v>
      </c>
      <c r="F17" s="7">
        <f>E17*3</f>
        <v>1545.54</v>
      </c>
      <c r="G17" s="2">
        <f t="shared" si="2"/>
        <v>1.040032300393661</v>
      </c>
      <c r="H17" s="2">
        <f>C17/C9</f>
        <v>1.0400413711583922</v>
      </c>
    </row>
    <row r="18" spans="1:8" s="2" customFormat="1" ht="15.75">
      <c r="A18" s="4">
        <v>4</v>
      </c>
      <c r="B18" s="5" t="s">
        <v>7</v>
      </c>
      <c r="C18" s="25">
        <v>1293.8</v>
      </c>
      <c r="D18" s="4">
        <v>0.0263</v>
      </c>
      <c r="E18" s="6">
        <f t="shared" si="1"/>
        <v>34.03</v>
      </c>
      <c r="F18" s="7">
        <f>E18*54</f>
        <v>1837.6200000000001</v>
      </c>
      <c r="G18" s="2">
        <f t="shared" si="2"/>
        <v>1.1999294781382228</v>
      </c>
      <c r="H18" s="2">
        <f>C18/C10</f>
        <v>1.1999962900099241</v>
      </c>
    </row>
    <row r="19" spans="1:7" s="2" customFormat="1" ht="15.75">
      <c r="A19" s="4">
        <v>5</v>
      </c>
      <c r="B19" s="9" t="s">
        <v>11</v>
      </c>
      <c r="C19" s="28">
        <v>5.70506</v>
      </c>
      <c r="D19" s="8">
        <v>13.6</v>
      </c>
      <c r="E19" s="6">
        <f t="shared" si="1"/>
        <v>77.59</v>
      </c>
      <c r="F19" s="10">
        <f>E19*3</f>
        <v>232.77</v>
      </c>
      <c r="G19" s="2">
        <f t="shared" si="2"/>
        <v>1.0339818763326227</v>
      </c>
    </row>
    <row r="20" spans="1:7" s="2" customFormat="1" ht="15.75">
      <c r="A20" s="4">
        <v>6</v>
      </c>
      <c r="B20" s="9" t="s">
        <v>8</v>
      </c>
      <c r="C20" s="28">
        <v>2.81</v>
      </c>
      <c r="D20" s="8">
        <v>87</v>
      </c>
      <c r="E20" s="6">
        <f t="shared" si="1"/>
        <v>244.47</v>
      </c>
      <c r="F20" s="10">
        <f>E20*3</f>
        <v>733.41</v>
      </c>
      <c r="G20" s="2">
        <f t="shared" si="2"/>
        <v>1.0485074626865671</v>
      </c>
    </row>
    <row r="21" spans="1:6" s="2" customFormat="1" ht="15.75">
      <c r="A21" s="48" t="s">
        <v>9</v>
      </c>
      <c r="B21" s="49"/>
      <c r="C21" s="8"/>
      <c r="D21" s="8"/>
      <c r="E21" s="8"/>
      <c r="F21" s="11">
        <f>SUM(F15:F20)</f>
        <v>6444.4800000000005</v>
      </c>
    </row>
    <row r="22" spans="1:6" ht="15.75">
      <c r="A22" s="13" t="s">
        <v>12</v>
      </c>
      <c r="B22" s="13"/>
      <c r="C22" s="12"/>
      <c r="D22" s="12"/>
      <c r="E22" s="12"/>
      <c r="F22" s="11">
        <f>F21-F13</f>
        <v>576.8100000000004</v>
      </c>
    </row>
    <row r="23" spans="1:6" ht="15.75">
      <c r="A23" s="13"/>
      <c r="B23" s="13" t="s">
        <v>13</v>
      </c>
      <c r="C23" s="12"/>
      <c r="D23" s="12"/>
      <c r="E23" s="12"/>
      <c r="F23" s="29">
        <f>F21/F13</f>
        <v>1.0983030743037696</v>
      </c>
    </row>
    <row r="25" spans="1:6" ht="32.25" customHeight="1">
      <c r="A25" s="40" t="s">
        <v>48</v>
      </c>
      <c r="B25" s="41"/>
      <c r="C25" s="41"/>
      <c r="D25" s="41"/>
      <c r="E25" s="41"/>
      <c r="F25" s="42"/>
    </row>
    <row r="26" spans="1:6" ht="20.25" customHeight="1">
      <c r="A26" s="4">
        <v>1</v>
      </c>
      <c r="B26" s="5" t="s">
        <v>5</v>
      </c>
      <c r="C26" s="25">
        <f>C7</f>
        <v>61.34</v>
      </c>
      <c r="D26" s="8">
        <v>3.901</v>
      </c>
      <c r="E26" s="6">
        <f aca="true" t="shared" si="3" ref="E26:E31">ROUND(C26*D26,2)</f>
        <v>239.29</v>
      </c>
      <c r="F26" s="7">
        <f>E26*3</f>
        <v>717.87</v>
      </c>
    </row>
    <row r="27" spans="1:6" ht="15.75">
      <c r="A27" s="4">
        <v>2</v>
      </c>
      <c r="B27" s="9" t="s">
        <v>6</v>
      </c>
      <c r="C27" s="26">
        <f>C8</f>
        <v>117.78</v>
      </c>
      <c r="D27" s="8">
        <v>3.418</v>
      </c>
      <c r="E27" s="6">
        <f t="shared" si="3"/>
        <v>402.57</v>
      </c>
      <c r="F27" s="7">
        <f>E27*3</f>
        <v>1207.71</v>
      </c>
    </row>
    <row r="28" spans="1:6" ht="15.75">
      <c r="A28" s="4">
        <v>3</v>
      </c>
      <c r="B28" s="5" t="s">
        <v>10</v>
      </c>
      <c r="C28" s="25">
        <f>C9</f>
        <v>67.68</v>
      </c>
      <c r="D28" s="8">
        <v>7.319</v>
      </c>
      <c r="E28" s="6">
        <f t="shared" si="3"/>
        <v>495.35</v>
      </c>
      <c r="F28" s="7">
        <f>E28*3</f>
        <v>1486.0500000000002</v>
      </c>
    </row>
    <row r="29" spans="1:6" ht="15.75">
      <c r="A29" s="4">
        <v>4</v>
      </c>
      <c r="B29" s="5" t="s">
        <v>7</v>
      </c>
      <c r="C29" s="27">
        <f>C10</f>
        <v>1078.17</v>
      </c>
      <c r="D29" s="4">
        <v>0.0224</v>
      </c>
      <c r="E29" s="6">
        <f t="shared" si="3"/>
        <v>24.15</v>
      </c>
      <c r="F29" s="7">
        <f>E29*54</f>
        <v>1304.1</v>
      </c>
    </row>
    <row r="30" spans="1:7" ht="15.75">
      <c r="A30" s="4">
        <v>5</v>
      </c>
      <c r="B30" s="9" t="s">
        <v>11</v>
      </c>
      <c r="C30" s="28">
        <f>C11</f>
        <v>5.51747</v>
      </c>
      <c r="D30" s="8">
        <v>13.6</v>
      </c>
      <c r="E30" s="6">
        <f t="shared" si="3"/>
        <v>75.04</v>
      </c>
      <c r="F30" s="10">
        <f>E30*3</f>
        <v>225.12</v>
      </c>
      <c r="G30" s="2"/>
    </row>
    <row r="31" spans="1:7" ht="15.75">
      <c r="A31" s="4">
        <v>6</v>
      </c>
      <c r="B31" s="9" t="s">
        <v>8</v>
      </c>
      <c r="C31" s="28">
        <v>2.68</v>
      </c>
      <c r="D31" s="8">
        <v>87</v>
      </c>
      <c r="E31" s="6">
        <f t="shared" si="3"/>
        <v>233.16</v>
      </c>
      <c r="F31" s="10">
        <f>E31*3</f>
        <v>699.48</v>
      </c>
      <c r="G31" s="2"/>
    </row>
    <row r="32" spans="1:7" ht="15.75">
      <c r="A32" s="48" t="s">
        <v>9</v>
      </c>
      <c r="B32" s="49"/>
      <c r="C32" s="8"/>
      <c r="D32" s="8"/>
      <c r="E32" s="8"/>
      <c r="F32" s="11">
        <f>SUM(F26:F31)</f>
        <v>5640.33</v>
      </c>
      <c r="G32" s="2"/>
    </row>
    <row r="33" spans="1:7" ht="15.75">
      <c r="A33" s="50" t="s">
        <v>47</v>
      </c>
      <c r="B33" s="51"/>
      <c r="C33" s="51"/>
      <c r="D33" s="51"/>
      <c r="E33" s="51"/>
      <c r="F33" s="52"/>
      <c r="G33" s="2"/>
    </row>
    <row r="34" spans="1:7" ht="17.25" customHeight="1">
      <c r="A34" s="4">
        <v>1</v>
      </c>
      <c r="B34" s="5" t="s">
        <v>5</v>
      </c>
      <c r="C34" s="25">
        <f>C15</f>
        <v>63.79</v>
      </c>
      <c r="D34" s="8">
        <v>3.901</v>
      </c>
      <c r="E34" s="6">
        <f aca="true" t="shared" si="4" ref="E34:E39">ROUND(C34*D34,2)</f>
        <v>248.84</v>
      </c>
      <c r="F34" s="7">
        <f>E34*3</f>
        <v>746.52</v>
      </c>
      <c r="G34" s="2">
        <f aca="true" t="shared" si="5" ref="G34:G39">F34/F26</f>
        <v>1.0399097329600067</v>
      </c>
    </row>
    <row r="35" spans="1:7" ht="15.75">
      <c r="A35" s="4">
        <v>2</v>
      </c>
      <c r="B35" s="9" t="s">
        <v>6</v>
      </c>
      <c r="C35" s="26">
        <f>C16</f>
        <v>131.52</v>
      </c>
      <c r="D35" s="8">
        <v>3.418</v>
      </c>
      <c r="E35" s="6">
        <f t="shared" si="4"/>
        <v>449.54</v>
      </c>
      <c r="F35" s="7">
        <f>E35*3</f>
        <v>1348.6200000000001</v>
      </c>
      <c r="G35" s="2">
        <f t="shared" si="5"/>
        <v>1.1166753608068163</v>
      </c>
    </row>
    <row r="36" spans="1:7" ht="15.75">
      <c r="A36" s="4">
        <v>3</v>
      </c>
      <c r="B36" s="5" t="s">
        <v>10</v>
      </c>
      <c r="C36" s="25">
        <f>C17</f>
        <v>70.39</v>
      </c>
      <c r="D36" s="8">
        <v>7.319</v>
      </c>
      <c r="E36" s="6">
        <f t="shared" si="4"/>
        <v>515.18</v>
      </c>
      <c r="F36" s="7">
        <f>E36*3</f>
        <v>1545.54</v>
      </c>
      <c r="G36" s="2">
        <f t="shared" si="5"/>
        <v>1.040032300393661</v>
      </c>
    </row>
    <row r="37" spans="1:7" ht="15.75">
      <c r="A37" s="4">
        <v>4</v>
      </c>
      <c r="B37" s="5" t="s">
        <v>7</v>
      </c>
      <c r="C37" s="25">
        <f>C18</f>
        <v>1293.8</v>
      </c>
      <c r="D37" s="4">
        <v>0.0224</v>
      </c>
      <c r="E37" s="6">
        <f t="shared" si="4"/>
        <v>28.98</v>
      </c>
      <c r="F37" s="7">
        <f>E37*54</f>
        <v>1564.92</v>
      </c>
      <c r="G37" s="2">
        <f t="shared" si="5"/>
        <v>1.2000000000000002</v>
      </c>
    </row>
    <row r="38" spans="1:7" ht="15.75">
      <c r="A38" s="4">
        <v>5</v>
      </c>
      <c r="B38" s="9" t="s">
        <v>11</v>
      </c>
      <c r="C38" s="28">
        <f>C19</f>
        <v>5.70506</v>
      </c>
      <c r="D38" s="8">
        <v>13.6</v>
      </c>
      <c r="E38" s="6">
        <f t="shared" si="4"/>
        <v>77.59</v>
      </c>
      <c r="F38" s="10">
        <f>E38*3</f>
        <v>232.77</v>
      </c>
      <c r="G38" s="2">
        <f t="shared" si="5"/>
        <v>1.0339818763326227</v>
      </c>
    </row>
    <row r="39" spans="1:7" ht="15.75">
      <c r="A39" s="4">
        <v>6</v>
      </c>
      <c r="B39" s="9" t="s">
        <v>8</v>
      </c>
      <c r="C39" s="28">
        <v>2.81</v>
      </c>
      <c r="D39" s="8">
        <v>87</v>
      </c>
      <c r="E39" s="6">
        <f t="shared" si="4"/>
        <v>244.47</v>
      </c>
      <c r="F39" s="10">
        <f>E39*3</f>
        <v>733.41</v>
      </c>
      <c r="G39" s="2">
        <f t="shared" si="5"/>
        <v>1.0485074626865671</v>
      </c>
    </row>
    <row r="40" spans="1:7" ht="15.75">
      <c r="A40" s="48" t="s">
        <v>9</v>
      </c>
      <c r="B40" s="49"/>
      <c r="C40" s="8"/>
      <c r="D40" s="8"/>
      <c r="E40" s="8"/>
      <c r="F40" s="11">
        <f>SUM(F34:F39)</f>
        <v>6171.780000000001</v>
      </c>
      <c r="G40" s="2"/>
    </row>
    <row r="41" spans="1:6" ht="15.75">
      <c r="A41" s="13" t="s">
        <v>12</v>
      </c>
      <c r="B41" s="13"/>
      <c r="C41" s="12"/>
      <c r="D41" s="12"/>
      <c r="E41" s="12"/>
      <c r="F41" s="11">
        <f>F40-F32</f>
        <v>531.4500000000007</v>
      </c>
    </row>
    <row r="42" spans="1:6" ht="15.75">
      <c r="A42" s="13"/>
      <c r="B42" s="13" t="s">
        <v>13</v>
      </c>
      <c r="C42" s="12"/>
      <c r="D42" s="12"/>
      <c r="E42" s="12"/>
      <c r="F42" s="29">
        <f>F40/F32</f>
        <v>1.0942232103440757</v>
      </c>
    </row>
    <row r="44" spans="1:6" ht="29.25" customHeight="1">
      <c r="A44" s="40" t="s">
        <v>49</v>
      </c>
      <c r="B44" s="41"/>
      <c r="C44" s="41"/>
      <c r="D44" s="41"/>
      <c r="E44" s="41"/>
      <c r="F44" s="42"/>
    </row>
    <row r="45" spans="1:6" ht="16.5" customHeight="1">
      <c r="A45" s="4">
        <v>1</v>
      </c>
      <c r="B45" s="5" t="s">
        <v>5</v>
      </c>
      <c r="C45" s="25">
        <f aca="true" t="shared" si="6" ref="C45:C50">C26</f>
        <v>61.34</v>
      </c>
      <c r="D45" s="8">
        <v>3.901</v>
      </c>
      <c r="E45" s="6">
        <f aca="true" t="shared" si="7" ref="E45:E50">ROUND(C45*D45,2)</f>
        <v>239.29</v>
      </c>
      <c r="F45" s="7">
        <f>E45*3</f>
        <v>717.87</v>
      </c>
    </row>
    <row r="46" spans="1:6" ht="15.75">
      <c r="A46" s="4">
        <v>2</v>
      </c>
      <c r="B46" s="9" t="s">
        <v>6</v>
      </c>
      <c r="C46" s="26">
        <f t="shared" si="6"/>
        <v>117.78</v>
      </c>
      <c r="D46" s="8">
        <v>3.418</v>
      </c>
      <c r="E46" s="6">
        <f t="shared" si="7"/>
        <v>402.57</v>
      </c>
      <c r="F46" s="7">
        <f>E46*3</f>
        <v>1207.71</v>
      </c>
    </row>
    <row r="47" spans="1:6" ht="15.75">
      <c r="A47" s="4">
        <v>3</v>
      </c>
      <c r="B47" s="5" t="s">
        <v>10</v>
      </c>
      <c r="C47" s="25">
        <f t="shared" si="6"/>
        <v>67.68</v>
      </c>
      <c r="D47" s="8">
        <v>7.319</v>
      </c>
      <c r="E47" s="6">
        <f t="shared" si="7"/>
        <v>495.35</v>
      </c>
      <c r="F47" s="7">
        <f>E47*3</f>
        <v>1486.0500000000002</v>
      </c>
    </row>
    <row r="48" spans="1:6" ht="15.75">
      <c r="A48" s="4">
        <v>4</v>
      </c>
      <c r="B48" s="5" t="s">
        <v>7</v>
      </c>
      <c r="C48" s="27">
        <f t="shared" si="6"/>
        <v>1078.17</v>
      </c>
      <c r="D48" s="4">
        <v>0.0167</v>
      </c>
      <c r="E48" s="6">
        <f t="shared" si="7"/>
        <v>18.01</v>
      </c>
      <c r="F48" s="7">
        <f>E48*54</f>
        <v>972.5400000000001</v>
      </c>
    </row>
    <row r="49" spans="1:7" ht="15.75">
      <c r="A49" s="4">
        <v>5</v>
      </c>
      <c r="B49" s="9" t="s">
        <v>11</v>
      </c>
      <c r="C49" s="28">
        <f t="shared" si="6"/>
        <v>5.51747</v>
      </c>
      <c r="D49" s="8">
        <v>13.6</v>
      </c>
      <c r="E49" s="6">
        <f t="shared" si="7"/>
        <v>75.04</v>
      </c>
      <c r="F49" s="10">
        <f>E49*3</f>
        <v>225.12</v>
      </c>
      <c r="G49" s="2"/>
    </row>
    <row r="50" spans="1:7" ht="15.75">
      <c r="A50" s="4">
        <v>6</v>
      </c>
      <c r="B50" s="9" t="s">
        <v>8</v>
      </c>
      <c r="C50" s="28">
        <f t="shared" si="6"/>
        <v>2.68</v>
      </c>
      <c r="D50" s="8">
        <v>87</v>
      </c>
      <c r="E50" s="6">
        <f t="shared" si="7"/>
        <v>233.16</v>
      </c>
      <c r="F50" s="10">
        <f>E50*3</f>
        <v>699.48</v>
      </c>
      <c r="G50" s="2"/>
    </row>
    <row r="51" spans="1:7" ht="15.75">
      <c r="A51" s="48" t="s">
        <v>9</v>
      </c>
      <c r="B51" s="49"/>
      <c r="C51" s="8"/>
      <c r="D51" s="8"/>
      <c r="E51" s="8"/>
      <c r="F51" s="11">
        <f>SUM(F45:F50)</f>
        <v>5308.77</v>
      </c>
      <c r="G51" s="2"/>
    </row>
    <row r="52" spans="1:7" ht="15.75">
      <c r="A52" s="50" t="s">
        <v>47</v>
      </c>
      <c r="B52" s="51"/>
      <c r="C52" s="51"/>
      <c r="D52" s="51"/>
      <c r="E52" s="51"/>
      <c r="F52" s="52"/>
      <c r="G52" s="2"/>
    </row>
    <row r="53" spans="1:7" ht="18" customHeight="1">
      <c r="A53" s="4">
        <v>1</v>
      </c>
      <c r="B53" s="5" t="s">
        <v>5</v>
      </c>
      <c r="C53" s="25">
        <f aca="true" t="shared" si="8" ref="C53:C58">C34</f>
        <v>63.79</v>
      </c>
      <c r="D53" s="8">
        <v>3.901</v>
      </c>
      <c r="E53" s="6">
        <f aca="true" t="shared" si="9" ref="E53:E58">ROUND(C53*D53,2)</f>
        <v>248.84</v>
      </c>
      <c r="F53" s="7">
        <f>E53*3</f>
        <v>746.52</v>
      </c>
      <c r="G53" s="2">
        <f aca="true" t="shared" si="10" ref="G53:G58">F53/F45</f>
        <v>1.0399097329600067</v>
      </c>
    </row>
    <row r="54" spans="1:7" ht="15.75">
      <c r="A54" s="4">
        <v>2</v>
      </c>
      <c r="B54" s="9" t="s">
        <v>6</v>
      </c>
      <c r="C54" s="26">
        <f t="shared" si="8"/>
        <v>131.52</v>
      </c>
      <c r="D54" s="8">
        <v>3.418</v>
      </c>
      <c r="E54" s="6">
        <f t="shared" si="9"/>
        <v>449.54</v>
      </c>
      <c r="F54" s="7">
        <f>E54*3</f>
        <v>1348.6200000000001</v>
      </c>
      <c r="G54" s="2">
        <f t="shared" si="10"/>
        <v>1.1166753608068163</v>
      </c>
    </row>
    <row r="55" spans="1:7" ht="15.75">
      <c r="A55" s="4">
        <v>3</v>
      </c>
      <c r="B55" s="5" t="s">
        <v>10</v>
      </c>
      <c r="C55" s="25">
        <f t="shared" si="8"/>
        <v>70.39</v>
      </c>
      <c r="D55" s="8">
        <v>7.319</v>
      </c>
      <c r="E55" s="6">
        <f t="shared" si="9"/>
        <v>515.18</v>
      </c>
      <c r="F55" s="7">
        <f>E55*3</f>
        <v>1545.54</v>
      </c>
      <c r="G55" s="2">
        <f t="shared" si="10"/>
        <v>1.040032300393661</v>
      </c>
    </row>
    <row r="56" spans="1:7" ht="15.75">
      <c r="A56" s="4">
        <v>4</v>
      </c>
      <c r="B56" s="5" t="s">
        <v>7</v>
      </c>
      <c r="C56" s="25">
        <f t="shared" si="8"/>
        <v>1293.8</v>
      </c>
      <c r="D56" s="4">
        <f>D48</f>
        <v>0.0167</v>
      </c>
      <c r="E56" s="6">
        <f t="shared" si="9"/>
        <v>21.61</v>
      </c>
      <c r="F56" s="7">
        <f>E56*54</f>
        <v>1166.94</v>
      </c>
      <c r="G56" s="2">
        <f t="shared" si="10"/>
        <v>1.1998889505830095</v>
      </c>
    </row>
    <row r="57" spans="1:7" ht="15.75">
      <c r="A57" s="4">
        <v>5</v>
      </c>
      <c r="B57" s="9" t="s">
        <v>11</v>
      </c>
      <c r="C57" s="28">
        <f t="shared" si="8"/>
        <v>5.70506</v>
      </c>
      <c r="D57" s="8">
        <v>13.6</v>
      </c>
      <c r="E57" s="6">
        <f t="shared" si="9"/>
        <v>77.59</v>
      </c>
      <c r="F57" s="10">
        <f>E57*3</f>
        <v>232.77</v>
      </c>
      <c r="G57" s="2">
        <f t="shared" si="10"/>
        <v>1.0339818763326227</v>
      </c>
    </row>
    <row r="58" spans="1:7" ht="15.75">
      <c r="A58" s="4">
        <v>6</v>
      </c>
      <c r="B58" s="9" t="s">
        <v>8</v>
      </c>
      <c r="C58" s="28">
        <f t="shared" si="8"/>
        <v>2.81</v>
      </c>
      <c r="D58" s="8">
        <v>87</v>
      </c>
      <c r="E58" s="6">
        <f t="shared" si="9"/>
        <v>244.47</v>
      </c>
      <c r="F58" s="10">
        <f>E58*3</f>
        <v>733.41</v>
      </c>
      <c r="G58" s="2">
        <f t="shared" si="10"/>
        <v>1.0485074626865671</v>
      </c>
    </row>
    <row r="59" spans="1:7" ht="15.75">
      <c r="A59" s="48" t="s">
        <v>9</v>
      </c>
      <c r="B59" s="49"/>
      <c r="C59" s="8"/>
      <c r="D59" s="8"/>
      <c r="E59" s="8"/>
      <c r="F59" s="11">
        <f>SUM(F53:F58)</f>
        <v>5773.800000000001</v>
      </c>
      <c r="G59" s="2"/>
    </row>
    <row r="60" spans="1:6" ht="15.75">
      <c r="A60" s="13" t="s">
        <v>12</v>
      </c>
      <c r="B60" s="13"/>
      <c r="C60" s="12"/>
      <c r="D60" s="12"/>
      <c r="E60" s="12"/>
      <c r="F60" s="11">
        <f>F59-F51</f>
        <v>465.03000000000065</v>
      </c>
    </row>
    <row r="61" spans="1:6" ht="15.75">
      <c r="A61" s="13"/>
      <c r="B61" s="13" t="s">
        <v>13</v>
      </c>
      <c r="C61" s="12"/>
      <c r="D61" s="12"/>
      <c r="E61" s="12"/>
      <c r="F61" s="29">
        <f>F59/F51</f>
        <v>1.0875965619154722</v>
      </c>
    </row>
    <row r="63" spans="1:6" ht="38.25" customHeight="1">
      <c r="A63" s="40" t="s">
        <v>50</v>
      </c>
      <c r="B63" s="41"/>
      <c r="C63" s="41"/>
      <c r="D63" s="41"/>
      <c r="E63" s="41"/>
      <c r="F63" s="42"/>
    </row>
    <row r="64" spans="1:6" ht="31.5">
      <c r="A64" s="4">
        <v>1</v>
      </c>
      <c r="B64" s="5" t="s">
        <v>5</v>
      </c>
      <c r="C64" s="25">
        <f aca="true" t="shared" si="11" ref="C64:C69">C45</f>
        <v>61.34</v>
      </c>
      <c r="D64" s="8">
        <v>3.901</v>
      </c>
      <c r="E64" s="6">
        <f aca="true" t="shared" si="12" ref="E64:E69">ROUND(C64*D64,2)</f>
        <v>239.29</v>
      </c>
      <c r="F64" s="7">
        <f>E64*3</f>
        <v>717.87</v>
      </c>
    </row>
    <row r="65" spans="1:6" ht="15.75">
      <c r="A65" s="4">
        <v>2</v>
      </c>
      <c r="B65" s="9" t="s">
        <v>6</v>
      </c>
      <c r="C65" s="26">
        <f t="shared" si="11"/>
        <v>117.78</v>
      </c>
      <c r="D65" s="8">
        <v>3.418</v>
      </c>
      <c r="E65" s="6">
        <f t="shared" si="12"/>
        <v>402.57</v>
      </c>
      <c r="F65" s="7">
        <f>E65*3</f>
        <v>1207.71</v>
      </c>
    </row>
    <row r="66" spans="1:6" ht="15.75">
      <c r="A66" s="4">
        <v>3</v>
      </c>
      <c r="B66" s="5" t="s">
        <v>10</v>
      </c>
      <c r="C66" s="25">
        <f t="shared" si="11"/>
        <v>67.68</v>
      </c>
      <c r="D66" s="8">
        <v>7.319</v>
      </c>
      <c r="E66" s="6">
        <f t="shared" si="12"/>
        <v>495.35</v>
      </c>
      <c r="F66" s="7">
        <f>E66*3</f>
        <v>1486.0500000000002</v>
      </c>
    </row>
    <row r="67" spans="1:6" ht="15.75">
      <c r="A67" s="4">
        <v>4</v>
      </c>
      <c r="B67" s="5" t="s">
        <v>7</v>
      </c>
      <c r="C67" s="27">
        <f t="shared" si="11"/>
        <v>1078.17</v>
      </c>
      <c r="D67" s="4">
        <v>0.014</v>
      </c>
      <c r="E67" s="6">
        <f t="shared" si="12"/>
        <v>15.09</v>
      </c>
      <c r="F67" s="7">
        <f>E67*54</f>
        <v>814.86</v>
      </c>
    </row>
    <row r="68" spans="1:7" ht="15.75">
      <c r="A68" s="4">
        <v>5</v>
      </c>
      <c r="B68" s="9" t="s">
        <v>11</v>
      </c>
      <c r="C68" s="28">
        <f t="shared" si="11"/>
        <v>5.51747</v>
      </c>
      <c r="D68" s="8">
        <v>13.6</v>
      </c>
      <c r="E68" s="6">
        <f t="shared" si="12"/>
        <v>75.04</v>
      </c>
      <c r="F68" s="10">
        <f>E68*3</f>
        <v>225.12</v>
      </c>
      <c r="G68" s="2"/>
    </row>
    <row r="69" spans="1:7" ht="15.75">
      <c r="A69" s="4">
        <v>6</v>
      </c>
      <c r="B69" s="9" t="s">
        <v>8</v>
      </c>
      <c r="C69" s="28">
        <f t="shared" si="11"/>
        <v>2.68</v>
      </c>
      <c r="D69" s="8">
        <v>87</v>
      </c>
      <c r="E69" s="6">
        <f t="shared" si="12"/>
        <v>233.16</v>
      </c>
      <c r="F69" s="10">
        <f>E69*3</f>
        <v>699.48</v>
      </c>
      <c r="G69" s="2"/>
    </row>
    <row r="70" spans="1:7" ht="15.75">
      <c r="A70" s="48" t="s">
        <v>9</v>
      </c>
      <c r="B70" s="49"/>
      <c r="C70" s="8"/>
      <c r="D70" s="8"/>
      <c r="E70" s="8"/>
      <c r="F70" s="11">
        <f>SUM(F64:F69)</f>
        <v>5151.09</v>
      </c>
      <c r="G70" s="2"/>
    </row>
    <row r="71" spans="1:7" ht="15.75">
      <c r="A71" s="50" t="s">
        <v>47</v>
      </c>
      <c r="B71" s="51"/>
      <c r="C71" s="51"/>
      <c r="D71" s="51"/>
      <c r="E71" s="51"/>
      <c r="F71" s="52"/>
      <c r="G71" s="2"/>
    </row>
    <row r="72" spans="1:7" ht="31.5">
      <c r="A72" s="4">
        <v>1</v>
      </c>
      <c r="B72" s="5" t="s">
        <v>5</v>
      </c>
      <c r="C72" s="25">
        <f aca="true" t="shared" si="13" ref="C72:C77">C53</f>
        <v>63.79</v>
      </c>
      <c r="D72" s="8">
        <v>3.901</v>
      </c>
      <c r="E72" s="6">
        <f aca="true" t="shared" si="14" ref="E72:E77">ROUND(C72*D72,2)</f>
        <v>248.84</v>
      </c>
      <c r="F72" s="7">
        <f>E72*3</f>
        <v>746.52</v>
      </c>
      <c r="G72" s="2">
        <f aca="true" t="shared" si="15" ref="G72:G77">F72/F64</f>
        <v>1.0399097329600067</v>
      </c>
    </row>
    <row r="73" spans="1:7" ht="15.75">
      <c r="A73" s="4">
        <v>2</v>
      </c>
      <c r="B73" s="9" t="s">
        <v>6</v>
      </c>
      <c r="C73" s="26">
        <f t="shared" si="13"/>
        <v>131.52</v>
      </c>
      <c r="D73" s="8">
        <v>3.418</v>
      </c>
      <c r="E73" s="6">
        <f t="shared" si="14"/>
        <v>449.54</v>
      </c>
      <c r="F73" s="7">
        <f>E73*3</f>
        <v>1348.6200000000001</v>
      </c>
      <c r="G73" s="2">
        <f t="shared" si="15"/>
        <v>1.1166753608068163</v>
      </c>
    </row>
    <row r="74" spans="1:7" ht="15.75">
      <c r="A74" s="4">
        <v>3</v>
      </c>
      <c r="B74" s="5" t="s">
        <v>10</v>
      </c>
      <c r="C74" s="25">
        <f t="shared" si="13"/>
        <v>70.39</v>
      </c>
      <c r="D74" s="8">
        <v>7.319</v>
      </c>
      <c r="E74" s="6">
        <f t="shared" si="14"/>
        <v>515.18</v>
      </c>
      <c r="F74" s="7">
        <f>E74*3</f>
        <v>1545.54</v>
      </c>
      <c r="G74" s="2">
        <f t="shared" si="15"/>
        <v>1.040032300393661</v>
      </c>
    </row>
    <row r="75" spans="1:7" ht="15.75">
      <c r="A75" s="4">
        <v>4</v>
      </c>
      <c r="B75" s="5" t="s">
        <v>7</v>
      </c>
      <c r="C75" s="25">
        <f t="shared" si="13"/>
        <v>1293.8</v>
      </c>
      <c r="D75" s="4">
        <f>D67</f>
        <v>0.014</v>
      </c>
      <c r="E75" s="6">
        <f t="shared" si="14"/>
        <v>18.11</v>
      </c>
      <c r="F75" s="7">
        <f>E75*54</f>
        <v>977.9399999999999</v>
      </c>
      <c r="G75" s="2">
        <f t="shared" si="15"/>
        <v>1.200132538104705</v>
      </c>
    </row>
    <row r="76" spans="1:7" ht="15.75">
      <c r="A76" s="4">
        <v>5</v>
      </c>
      <c r="B76" s="9" t="s">
        <v>11</v>
      </c>
      <c r="C76" s="28">
        <f t="shared" si="13"/>
        <v>5.70506</v>
      </c>
      <c r="D76" s="8">
        <v>13.6</v>
      </c>
      <c r="E76" s="6">
        <f t="shared" si="14"/>
        <v>77.59</v>
      </c>
      <c r="F76" s="10">
        <f>E76*3</f>
        <v>232.77</v>
      </c>
      <c r="G76" s="2">
        <f t="shared" si="15"/>
        <v>1.0339818763326227</v>
      </c>
    </row>
    <row r="77" spans="1:7" ht="15.75">
      <c r="A77" s="4">
        <v>6</v>
      </c>
      <c r="B77" s="9" t="s">
        <v>8</v>
      </c>
      <c r="C77" s="28">
        <f t="shared" si="13"/>
        <v>2.81</v>
      </c>
      <c r="D77" s="8">
        <v>87</v>
      </c>
      <c r="E77" s="6">
        <f t="shared" si="14"/>
        <v>244.47</v>
      </c>
      <c r="F77" s="10">
        <f>E77*3</f>
        <v>733.41</v>
      </c>
      <c r="G77" s="2">
        <f t="shared" si="15"/>
        <v>1.0485074626865671</v>
      </c>
    </row>
    <row r="78" spans="1:7" ht="15.75">
      <c r="A78" s="48" t="s">
        <v>9</v>
      </c>
      <c r="B78" s="49"/>
      <c r="C78" s="8"/>
      <c r="D78" s="8"/>
      <c r="E78" s="8"/>
      <c r="F78" s="11">
        <f>SUM(F72:F77)</f>
        <v>5584.8</v>
      </c>
      <c r="G78" s="2"/>
    </row>
    <row r="79" spans="1:6" ht="15.75">
      <c r="A79" s="13" t="s">
        <v>12</v>
      </c>
      <c r="B79" s="13"/>
      <c r="C79" s="12"/>
      <c r="D79" s="12"/>
      <c r="E79" s="12"/>
      <c r="F79" s="11">
        <f>F78-F70</f>
        <v>433.71000000000004</v>
      </c>
    </row>
    <row r="80" spans="1:6" ht="15.75">
      <c r="A80" s="13"/>
      <c r="B80" s="13" t="s">
        <v>13</v>
      </c>
      <c r="C80" s="12"/>
      <c r="D80" s="12"/>
      <c r="E80" s="12"/>
      <c r="F80" s="29">
        <f>F78/F70</f>
        <v>1.084197713493649</v>
      </c>
    </row>
    <row r="82" spans="1:6" ht="36.75" customHeight="1">
      <c r="A82" s="40" t="s">
        <v>51</v>
      </c>
      <c r="B82" s="41"/>
      <c r="C82" s="41"/>
      <c r="D82" s="41"/>
      <c r="E82" s="41"/>
      <c r="F82" s="42"/>
    </row>
    <row r="83" spans="1:6" ht="18.75" customHeight="1">
      <c r="A83" s="4">
        <v>1</v>
      </c>
      <c r="B83" s="5" t="s">
        <v>5</v>
      </c>
      <c r="C83" s="25">
        <f aca="true" t="shared" si="16" ref="C83:C88">C64</f>
        <v>61.34</v>
      </c>
      <c r="D83" s="8">
        <v>3.901</v>
      </c>
      <c r="E83" s="6">
        <f aca="true" t="shared" si="17" ref="E83:E88">ROUND(C83*D83,2)</f>
        <v>239.29</v>
      </c>
      <c r="F83" s="7">
        <f>E83*3</f>
        <v>717.87</v>
      </c>
    </row>
    <row r="84" spans="1:6" ht="15.75">
      <c r="A84" s="4">
        <v>2</v>
      </c>
      <c r="B84" s="9" t="s">
        <v>6</v>
      </c>
      <c r="C84" s="26">
        <f t="shared" si="16"/>
        <v>117.78</v>
      </c>
      <c r="D84" s="8">
        <v>3.418</v>
      </c>
      <c r="E84" s="6">
        <f t="shared" si="17"/>
        <v>402.57</v>
      </c>
      <c r="F84" s="7">
        <f>E84*3</f>
        <v>1207.71</v>
      </c>
    </row>
    <row r="85" spans="1:6" ht="15.75">
      <c r="A85" s="4">
        <v>3</v>
      </c>
      <c r="B85" s="5" t="s">
        <v>10</v>
      </c>
      <c r="C85" s="25">
        <f t="shared" si="16"/>
        <v>67.68</v>
      </c>
      <c r="D85" s="8">
        <v>7.319</v>
      </c>
      <c r="E85" s="6">
        <f t="shared" si="17"/>
        <v>495.35</v>
      </c>
      <c r="F85" s="7">
        <f>E85*3</f>
        <v>1486.0500000000002</v>
      </c>
    </row>
    <row r="86" spans="1:6" ht="15.75">
      <c r="A86" s="4">
        <v>4</v>
      </c>
      <c r="B86" s="5" t="s">
        <v>7</v>
      </c>
      <c r="C86" s="27">
        <f t="shared" si="16"/>
        <v>1078.17</v>
      </c>
      <c r="D86" s="4">
        <v>0.0121</v>
      </c>
      <c r="E86" s="6">
        <f t="shared" si="17"/>
        <v>13.05</v>
      </c>
      <c r="F86" s="7">
        <f>E86*54</f>
        <v>704.7</v>
      </c>
    </row>
    <row r="87" spans="1:6" ht="15.75">
      <c r="A87" s="4">
        <v>5</v>
      </c>
      <c r="B87" s="9" t="s">
        <v>11</v>
      </c>
      <c r="C87" s="28">
        <f t="shared" si="16"/>
        <v>5.51747</v>
      </c>
      <c r="D87" s="8">
        <v>13.6</v>
      </c>
      <c r="E87" s="6">
        <f t="shared" si="17"/>
        <v>75.04</v>
      </c>
      <c r="F87" s="10">
        <f>E87*3</f>
        <v>225.12</v>
      </c>
    </row>
    <row r="88" spans="1:6" ht="15.75">
      <c r="A88" s="4">
        <v>6</v>
      </c>
      <c r="B88" s="9" t="s">
        <v>8</v>
      </c>
      <c r="C88" s="28">
        <f t="shared" si="16"/>
        <v>2.68</v>
      </c>
      <c r="D88" s="8">
        <v>87</v>
      </c>
      <c r="E88" s="6">
        <f t="shared" si="17"/>
        <v>233.16</v>
      </c>
      <c r="F88" s="10">
        <f>E88*3</f>
        <v>699.48</v>
      </c>
    </row>
    <row r="89" spans="1:6" ht="15.75">
      <c r="A89" s="48" t="s">
        <v>9</v>
      </c>
      <c r="B89" s="49"/>
      <c r="C89" s="8"/>
      <c r="D89" s="8"/>
      <c r="E89" s="8"/>
      <c r="F89" s="11">
        <f>SUM(F83:F88)</f>
        <v>5040.93</v>
      </c>
    </row>
    <row r="90" spans="1:6" ht="15.75">
      <c r="A90" s="50" t="s">
        <v>47</v>
      </c>
      <c r="B90" s="51"/>
      <c r="C90" s="51"/>
      <c r="D90" s="51"/>
      <c r="E90" s="51"/>
      <c r="F90" s="52"/>
    </row>
    <row r="91" spans="1:6" ht="18.75" customHeight="1">
      <c r="A91" s="4">
        <v>1</v>
      </c>
      <c r="B91" s="5" t="s">
        <v>5</v>
      </c>
      <c r="C91" s="25">
        <f aca="true" t="shared" si="18" ref="C91:C96">C72</f>
        <v>63.79</v>
      </c>
      <c r="D91" s="8">
        <v>3.901</v>
      </c>
      <c r="E91" s="6">
        <f aca="true" t="shared" si="19" ref="E91:E96">ROUND(C91*D91,2)</f>
        <v>248.84</v>
      </c>
      <c r="F91" s="7">
        <f>E91*3</f>
        <v>746.52</v>
      </c>
    </row>
    <row r="92" spans="1:6" ht="15.75">
      <c r="A92" s="4">
        <v>2</v>
      </c>
      <c r="B92" s="9" t="s">
        <v>6</v>
      </c>
      <c r="C92" s="26">
        <f t="shared" si="18"/>
        <v>131.52</v>
      </c>
      <c r="D92" s="8">
        <v>3.418</v>
      </c>
      <c r="E92" s="6">
        <f t="shared" si="19"/>
        <v>449.54</v>
      </c>
      <c r="F92" s="7">
        <f>E92*3</f>
        <v>1348.6200000000001</v>
      </c>
    </row>
    <row r="93" spans="1:6" ht="15.75">
      <c r="A93" s="4">
        <v>3</v>
      </c>
      <c r="B93" s="5" t="s">
        <v>10</v>
      </c>
      <c r="C93" s="25">
        <f t="shared" si="18"/>
        <v>70.39</v>
      </c>
      <c r="D93" s="8">
        <v>7.319</v>
      </c>
      <c r="E93" s="6">
        <f t="shared" si="19"/>
        <v>515.18</v>
      </c>
      <c r="F93" s="7">
        <f>E93*3</f>
        <v>1545.54</v>
      </c>
    </row>
    <row r="94" spans="1:6" ht="15.75">
      <c r="A94" s="4">
        <v>4</v>
      </c>
      <c r="B94" s="5" t="s">
        <v>7</v>
      </c>
      <c r="C94" s="25">
        <f t="shared" si="18"/>
        <v>1293.8</v>
      </c>
      <c r="D94" s="4">
        <f>D86</f>
        <v>0.0121</v>
      </c>
      <c r="E94" s="6">
        <f t="shared" si="19"/>
        <v>15.65</v>
      </c>
      <c r="F94" s="7">
        <f>E94*54</f>
        <v>845.1</v>
      </c>
    </row>
    <row r="95" spans="1:6" ht="15.75">
      <c r="A95" s="4">
        <v>5</v>
      </c>
      <c r="B95" s="9" t="s">
        <v>11</v>
      </c>
      <c r="C95" s="28">
        <f t="shared" si="18"/>
        <v>5.70506</v>
      </c>
      <c r="D95" s="8">
        <v>13.6</v>
      </c>
      <c r="E95" s="6">
        <f t="shared" si="19"/>
        <v>77.59</v>
      </c>
      <c r="F95" s="10">
        <f>E95*3</f>
        <v>232.77</v>
      </c>
    </row>
    <row r="96" spans="1:6" ht="15.75">
      <c r="A96" s="4">
        <v>6</v>
      </c>
      <c r="B96" s="9" t="s">
        <v>8</v>
      </c>
      <c r="C96" s="28">
        <f t="shared" si="18"/>
        <v>2.81</v>
      </c>
      <c r="D96" s="8">
        <v>87</v>
      </c>
      <c r="E96" s="6">
        <f t="shared" si="19"/>
        <v>244.47</v>
      </c>
      <c r="F96" s="10">
        <f>E96*3</f>
        <v>733.41</v>
      </c>
    </row>
    <row r="97" spans="1:6" ht="15.75">
      <c r="A97" s="48" t="s">
        <v>9</v>
      </c>
      <c r="B97" s="49"/>
      <c r="C97" s="8"/>
      <c r="D97" s="8"/>
      <c r="E97" s="8"/>
      <c r="F97" s="11">
        <f>SUM(F91:F96)</f>
        <v>5451.960000000001</v>
      </c>
    </row>
    <row r="98" spans="1:6" ht="15.75">
      <c r="A98" s="13" t="s">
        <v>12</v>
      </c>
      <c r="B98" s="13"/>
      <c r="C98" s="12"/>
      <c r="D98" s="12"/>
      <c r="E98" s="12"/>
      <c r="F98" s="11">
        <f>F97-F89</f>
        <v>411.03000000000065</v>
      </c>
    </row>
    <row r="99" spans="1:6" ht="15.75">
      <c r="A99" s="13"/>
      <c r="B99" s="13" t="s">
        <v>13</v>
      </c>
      <c r="C99" s="12"/>
      <c r="D99" s="12"/>
      <c r="E99" s="12"/>
      <c r="F99" s="29">
        <f>F97/F89</f>
        <v>1.0815385256291996</v>
      </c>
    </row>
  </sheetData>
  <sheetProtection/>
  <mergeCells count="22">
    <mergeCell ref="A82:F82"/>
    <mergeCell ref="A89:B89"/>
    <mergeCell ref="A90:F90"/>
    <mergeCell ref="A97:B97"/>
    <mergeCell ref="A52:F52"/>
    <mergeCell ref="A59:B59"/>
    <mergeCell ref="A63:F63"/>
    <mergeCell ref="A70:B70"/>
    <mergeCell ref="A71:F71"/>
    <mergeCell ref="A78:B78"/>
    <mergeCell ref="A25:F25"/>
    <mergeCell ref="A32:B32"/>
    <mergeCell ref="A33:F33"/>
    <mergeCell ref="A40:B40"/>
    <mergeCell ref="A44:F44"/>
    <mergeCell ref="A51:B51"/>
    <mergeCell ref="A6:F6"/>
    <mergeCell ref="A1:F2"/>
    <mergeCell ref="A5:F5"/>
    <mergeCell ref="A13:B13"/>
    <mergeCell ref="A14:F14"/>
    <mergeCell ref="A21:B21"/>
  </mergeCells>
  <printOptions/>
  <pageMargins left="0.9055118110236221" right="0.11811023622047245" top="0.15748031496062992" bottom="0.15748031496062992" header="0.31496062992125984" footer="0.31496062992125984"/>
  <pageSetup fitToHeight="2" horizontalDpi="600" verticalDpi="600" orientation="portrait" paperSize="9" scale="94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3" sqref="I3:N3"/>
    </sheetView>
  </sheetViews>
  <sheetFormatPr defaultColWidth="9.00390625" defaultRowHeight="12.75"/>
  <cols>
    <col min="1" max="1" width="42.625" style="0" customWidth="1"/>
    <col min="2" max="2" width="27.25390625" style="0" hidden="1" customWidth="1"/>
    <col min="3" max="3" width="0" style="0" hidden="1" customWidth="1"/>
    <col min="4" max="4" width="20.375" style="0" hidden="1" customWidth="1"/>
    <col min="5" max="5" width="11.875" style="0" hidden="1" customWidth="1"/>
    <col min="6" max="6" width="0" style="0" hidden="1" customWidth="1"/>
    <col min="7" max="7" width="10.875" style="0" customWidth="1"/>
    <col min="8" max="8" width="0" style="0" hidden="1" customWidth="1"/>
    <col min="9" max="9" width="16.375" style="0" customWidth="1"/>
    <col min="10" max="10" width="14.625" style="0" customWidth="1"/>
    <col min="11" max="11" width="14.125" style="0" customWidth="1"/>
    <col min="12" max="12" width="12.00390625" style="0" customWidth="1"/>
    <col min="13" max="13" width="12.25390625" style="0" customWidth="1"/>
    <col min="14" max="14" width="14.375" style="0" customWidth="1"/>
  </cols>
  <sheetData>
    <row r="1" spans="1:14" ht="1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3" spans="1:14" ht="12.75">
      <c r="A3" s="54"/>
      <c r="B3" s="54"/>
      <c r="C3" s="54"/>
      <c r="D3" s="54"/>
      <c r="E3" s="54"/>
      <c r="F3" s="12"/>
      <c r="G3" s="53" t="s">
        <v>37</v>
      </c>
      <c r="H3" s="12"/>
      <c r="I3" s="54" t="s">
        <v>44</v>
      </c>
      <c r="J3" s="54"/>
      <c r="K3" s="54"/>
      <c r="L3" s="54"/>
      <c r="M3" s="54"/>
      <c r="N3" s="54"/>
    </row>
    <row r="4" spans="1:14" ht="81" customHeight="1">
      <c r="A4" s="54"/>
      <c r="B4" s="54"/>
      <c r="C4" s="54"/>
      <c r="D4" s="54"/>
      <c r="E4" s="54"/>
      <c r="F4" s="14"/>
      <c r="G4" s="53"/>
      <c r="H4" s="15"/>
      <c r="I4" s="23" t="s">
        <v>36</v>
      </c>
      <c r="J4" s="23" t="s">
        <v>38</v>
      </c>
      <c r="K4" s="23" t="s">
        <v>39</v>
      </c>
      <c r="L4" s="23" t="s">
        <v>41</v>
      </c>
      <c r="M4" s="23" t="s">
        <v>40</v>
      </c>
      <c r="N4" s="23" t="s">
        <v>43</v>
      </c>
    </row>
    <row r="5" spans="1:14" ht="15">
      <c r="A5" s="21" t="s">
        <v>42</v>
      </c>
      <c r="B5" s="21"/>
      <c r="C5" s="21"/>
      <c r="D5" s="21"/>
      <c r="E5" s="21"/>
      <c r="F5" s="14"/>
      <c r="G5" s="23"/>
      <c r="H5" s="15"/>
      <c r="I5" s="23">
        <v>0.0263</v>
      </c>
      <c r="J5" s="23">
        <v>0.0224</v>
      </c>
      <c r="K5" s="23">
        <v>0.0167</v>
      </c>
      <c r="L5" s="23">
        <v>0.0143</v>
      </c>
      <c r="M5" s="23">
        <v>0.014</v>
      </c>
      <c r="N5" s="23">
        <v>0.0121</v>
      </c>
    </row>
    <row r="6" spans="1:14" ht="15">
      <c r="A6" s="21"/>
      <c r="B6" s="21"/>
      <c r="C6" s="21"/>
      <c r="D6" s="21"/>
      <c r="E6" s="21"/>
      <c r="F6" s="14"/>
      <c r="G6" s="23"/>
      <c r="H6" s="15"/>
      <c r="I6" s="23"/>
      <c r="J6" s="23"/>
      <c r="K6" s="23"/>
      <c r="L6" s="23"/>
      <c r="M6" s="23"/>
      <c r="N6" s="23"/>
    </row>
    <row r="7" spans="1:14" ht="12.75">
      <c r="A7" s="24" t="s">
        <v>14</v>
      </c>
      <c r="B7" s="16"/>
      <c r="C7" s="16"/>
      <c r="D7" s="17"/>
      <c r="E7" s="17"/>
      <c r="F7" s="17"/>
      <c r="G7" s="17"/>
      <c r="H7" s="17"/>
      <c r="I7" s="30"/>
      <c r="J7" s="30"/>
      <c r="K7" s="30"/>
      <c r="L7" s="30"/>
      <c r="M7" s="30"/>
      <c r="N7" s="30"/>
    </row>
    <row r="8" spans="1:14" ht="12.75">
      <c r="A8" s="19" t="s">
        <v>15</v>
      </c>
      <c r="B8" s="31">
        <v>2560.0495499999997</v>
      </c>
      <c r="C8" s="32">
        <v>1</v>
      </c>
      <c r="D8" s="31">
        <f>B8</f>
        <v>2560.0495499999997</v>
      </c>
      <c r="E8" s="32">
        <f>D8/B8</f>
        <v>1</v>
      </c>
      <c r="F8" s="32">
        <v>1</v>
      </c>
      <c r="G8" s="22">
        <v>2735.63</v>
      </c>
      <c r="H8" s="32">
        <f>G8/D8</f>
        <v>1.0685847857905721</v>
      </c>
      <c r="I8" s="33">
        <f>$G$8*I5</f>
        <v>71.947069</v>
      </c>
      <c r="J8" s="33"/>
      <c r="K8" s="33">
        <f>$G$8*K5</f>
        <v>45.685021</v>
      </c>
      <c r="L8" s="33">
        <f>$G$8*L5</f>
        <v>39.119509</v>
      </c>
      <c r="M8" s="33">
        <f>$G$8*M5</f>
        <v>38.29882</v>
      </c>
      <c r="N8" s="33">
        <f>$G$8*N5</f>
        <v>33.101123</v>
      </c>
    </row>
    <row r="9" spans="1:14" ht="12.75">
      <c r="A9" s="24" t="s">
        <v>16</v>
      </c>
      <c r="B9" s="17"/>
      <c r="C9" s="32"/>
      <c r="D9" s="31">
        <f aca="true" t="shared" si="0" ref="D9:D30">B9</f>
        <v>0</v>
      </c>
      <c r="E9" s="32"/>
      <c r="F9" s="32"/>
      <c r="G9" s="18"/>
      <c r="H9" s="34"/>
      <c r="I9" s="30"/>
      <c r="J9" s="30"/>
      <c r="K9" s="30"/>
      <c r="L9" s="30"/>
      <c r="M9" s="30"/>
      <c r="N9" s="30"/>
    </row>
    <row r="10" spans="1:14" ht="25.5">
      <c r="A10" s="19" t="s">
        <v>54</v>
      </c>
      <c r="B10" s="31">
        <v>2167.38624</v>
      </c>
      <c r="C10" s="32">
        <v>1</v>
      </c>
      <c r="D10" s="31">
        <f t="shared" si="0"/>
        <v>2167.38624</v>
      </c>
      <c r="E10" s="32">
        <f>D10/B10</f>
        <v>1</v>
      </c>
      <c r="F10" s="32">
        <v>1</v>
      </c>
      <c r="G10" s="22">
        <v>2348.71</v>
      </c>
      <c r="H10" s="32">
        <f>G10/D10</f>
        <v>1.0836601048090073</v>
      </c>
      <c r="I10" s="33">
        <f>$G$10*I5</f>
        <v>61.771073</v>
      </c>
      <c r="J10" s="33"/>
      <c r="K10" s="33">
        <f>$G$10*K5</f>
        <v>39.223456999999996</v>
      </c>
      <c r="L10" s="33">
        <f>$G$10*L5</f>
        <v>33.586553</v>
      </c>
      <c r="M10" s="33">
        <f>$G$10*M5</f>
        <v>32.88194</v>
      </c>
      <c r="N10" s="33"/>
    </row>
    <row r="11" spans="1:14" ht="12.75">
      <c r="A11" s="35" t="s">
        <v>17</v>
      </c>
      <c r="B11" s="31">
        <f>'[1]ЭОТ'!F141</f>
        <v>0</v>
      </c>
      <c r="C11" s="32">
        <v>1</v>
      </c>
      <c r="D11" s="31">
        <f t="shared" si="0"/>
        <v>0</v>
      </c>
      <c r="E11" s="32" t="e">
        <f>D11/B11</f>
        <v>#DIV/0!</v>
      </c>
      <c r="F11" s="32">
        <v>1</v>
      </c>
      <c r="G11" s="22">
        <v>1068.5</v>
      </c>
      <c r="H11" s="32" t="e">
        <f>G11/D11</f>
        <v>#DIV/0!</v>
      </c>
      <c r="I11" s="36">
        <f>I5*$G$11</f>
        <v>28.10155</v>
      </c>
      <c r="J11" s="36">
        <f>J5*$G$11</f>
        <v>23.9344</v>
      </c>
      <c r="K11" s="36"/>
      <c r="L11" s="36"/>
      <c r="M11" s="36">
        <f>M5*$G$11</f>
        <v>14.959</v>
      </c>
      <c r="N11" s="36">
        <f>N5*$G$11</f>
        <v>12.928849999999999</v>
      </c>
    </row>
    <row r="12" spans="1:14" ht="12.75">
      <c r="A12" s="24" t="s">
        <v>18</v>
      </c>
      <c r="B12" s="17"/>
      <c r="C12" s="32"/>
      <c r="D12" s="31">
        <f t="shared" si="0"/>
        <v>0</v>
      </c>
      <c r="E12" s="32"/>
      <c r="F12" s="32"/>
      <c r="G12" s="31"/>
      <c r="H12" s="32"/>
      <c r="I12" s="30"/>
      <c r="J12" s="30"/>
      <c r="K12" s="30"/>
      <c r="L12" s="30"/>
      <c r="M12" s="30"/>
      <c r="N12" s="30"/>
    </row>
    <row r="13" spans="1:14" ht="12.75">
      <c r="A13" s="19" t="s">
        <v>19</v>
      </c>
      <c r="B13" s="31">
        <v>3750.41</v>
      </c>
      <c r="C13" s="32">
        <v>0.601</v>
      </c>
      <c r="D13" s="31">
        <f t="shared" si="0"/>
        <v>3750.41</v>
      </c>
      <c r="E13" s="32">
        <f>D13/B13</f>
        <v>1</v>
      </c>
      <c r="F13" s="32">
        <v>0.601</v>
      </c>
      <c r="G13" s="37">
        <v>4064.25</v>
      </c>
      <c r="H13" s="32">
        <f>G13/D13</f>
        <v>1.0836815174874215</v>
      </c>
      <c r="I13" s="33">
        <f>$G$13*I5</f>
        <v>106.889775</v>
      </c>
      <c r="J13" s="33"/>
      <c r="K13" s="33"/>
      <c r="L13" s="33"/>
      <c r="M13" s="33"/>
      <c r="N13" s="33"/>
    </row>
    <row r="14" spans="1:14" ht="12.75">
      <c r="A14" s="24" t="s">
        <v>20</v>
      </c>
      <c r="B14" s="31"/>
      <c r="C14" s="32"/>
      <c r="D14" s="31">
        <f t="shared" si="0"/>
        <v>0</v>
      </c>
      <c r="E14" s="32"/>
      <c r="F14" s="32"/>
      <c r="G14" s="31"/>
      <c r="H14" s="32"/>
      <c r="I14" s="30"/>
      <c r="J14" s="30"/>
      <c r="K14" s="30"/>
      <c r="L14" s="30"/>
      <c r="M14" s="30"/>
      <c r="N14" s="30"/>
    </row>
    <row r="15" spans="1:14" ht="12.75">
      <c r="A15" s="35" t="s">
        <v>21</v>
      </c>
      <c r="B15" s="31">
        <v>2561.0641699999996</v>
      </c>
      <c r="C15" s="32">
        <v>1</v>
      </c>
      <c r="D15" s="31">
        <f t="shared" si="0"/>
        <v>2561.0641699999996</v>
      </c>
      <c r="E15" s="32">
        <f>D15/B15</f>
        <v>1</v>
      </c>
      <c r="F15" s="32">
        <v>1</v>
      </c>
      <c r="G15" s="37">
        <v>2775.36</v>
      </c>
      <c r="H15" s="32">
        <f>G15/D15</f>
        <v>1.0836745258124478</v>
      </c>
      <c r="I15" s="33">
        <f>$G$15*I5</f>
        <v>72.991968</v>
      </c>
      <c r="J15" s="33"/>
      <c r="K15" s="33">
        <f>$G$15*K5</f>
        <v>46.348512</v>
      </c>
      <c r="L15" s="33"/>
      <c r="M15" s="33"/>
      <c r="N15" s="33"/>
    </row>
    <row r="16" spans="1:14" ht="12.75">
      <c r="A16" s="35" t="s">
        <v>22</v>
      </c>
      <c r="B16" s="31">
        <v>998</v>
      </c>
      <c r="C16" s="32">
        <v>1</v>
      </c>
      <c r="D16" s="31">
        <f t="shared" si="0"/>
        <v>998</v>
      </c>
      <c r="E16" s="32">
        <f>D16/B16</f>
        <v>1</v>
      </c>
      <c r="F16" s="32">
        <v>1</v>
      </c>
      <c r="G16" s="37">
        <v>1081.49</v>
      </c>
      <c r="H16" s="32">
        <f>G16/D16</f>
        <v>1.0836573146292585</v>
      </c>
      <c r="I16" s="36">
        <f>$G$16*I5</f>
        <v>28.443187</v>
      </c>
      <c r="J16" s="36">
        <f>$G$16*J5</f>
        <v>24.225376</v>
      </c>
      <c r="K16" s="36"/>
      <c r="L16" s="36">
        <f>$G$16*L5</f>
        <v>15.465307000000001</v>
      </c>
      <c r="M16" s="36"/>
      <c r="N16" s="36">
        <f>$G$16*N5</f>
        <v>13.086029</v>
      </c>
    </row>
    <row r="17" spans="1:14" ht="12.75">
      <c r="A17" s="24" t="s">
        <v>23</v>
      </c>
      <c r="B17" s="17"/>
      <c r="C17" s="32"/>
      <c r="D17" s="31">
        <f t="shared" si="0"/>
        <v>0</v>
      </c>
      <c r="E17" s="32"/>
      <c r="F17" s="32"/>
      <c r="G17" s="31"/>
      <c r="H17" s="32"/>
      <c r="I17" s="30"/>
      <c r="J17" s="30"/>
      <c r="K17" s="30"/>
      <c r="L17" s="30"/>
      <c r="M17" s="30"/>
      <c r="N17" s="30"/>
    </row>
    <row r="18" spans="1:14" ht="12.75">
      <c r="A18" s="19" t="s">
        <v>24</v>
      </c>
      <c r="B18" s="31">
        <v>3633.5</v>
      </c>
      <c r="C18" s="32">
        <v>0.421</v>
      </c>
      <c r="D18" s="31">
        <f t="shared" si="0"/>
        <v>3633.5</v>
      </c>
      <c r="E18" s="32">
        <f>D18/B18</f>
        <v>1</v>
      </c>
      <c r="F18" s="32">
        <v>0.421</v>
      </c>
      <c r="G18" s="37">
        <v>3937.55</v>
      </c>
      <c r="H18" s="32">
        <f>G18/D18</f>
        <v>1.0836796477225816</v>
      </c>
      <c r="I18" s="33">
        <f>$G$18*I5</f>
        <v>103.55756500000001</v>
      </c>
      <c r="J18" s="33"/>
      <c r="K18" s="33">
        <f>$G$18*K5</f>
        <v>65.757085</v>
      </c>
      <c r="L18" s="33"/>
      <c r="M18" s="33"/>
      <c r="N18" s="33"/>
    </row>
    <row r="19" spans="1:14" ht="12.75">
      <c r="A19" s="24" t="s">
        <v>25</v>
      </c>
      <c r="B19" s="31"/>
      <c r="C19" s="32"/>
      <c r="D19" s="31">
        <f t="shared" si="0"/>
        <v>0</v>
      </c>
      <c r="E19" s="32"/>
      <c r="F19" s="32"/>
      <c r="G19" s="31"/>
      <c r="H19" s="32"/>
      <c r="I19" s="30"/>
      <c r="J19" s="30"/>
      <c r="K19" s="30"/>
      <c r="L19" s="30"/>
      <c r="M19" s="30"/>
      <c r="N19" s="30"/>
    </row>
    <row r="20" spans="1:14" ht="12.75">
      <c r="A20" s="35" t="s">
        <v>26</v>
      </c>
      <c r="B20" s="31">
        <v>3633.5</v>
      </c>
      <c r="C20" s="32">
        <v>0.3474</v>
      </c>
      <c r="D20" s="31">
        <f t="shared" si="0"/>
        <v>3633.5</v>
      </c>
      <c r="E20" s="32">
        <f>D20/B20</f>
        <v>1</v>
      </c>
      <c r="F20" s="32">
        <v>0.3474</v>
      </c>
      <c r="G20" s="37">
        <v>3937.55</v>
      </c>
      <c r="H20" s="32">
        <f>G20/D20</f>
        <v>1.0836796477225816</v>
      </c>
      <c r="I20" s="33"/>
      <c r="J20" s="33"/>
      <c r="K20" s="33">
        <f>$G$20*K5</f>
        <v>65.757085</v>
      </c>
      <c r="L20" s="33"/>
      <c r="M20" s="33"/>
      <c r="N20" s="33"/>
    </row>
    <row r="21" spans="1:14" ht="17.25" customHeight="1">
      <c r="A21" s="24" t="s">
        <v>27</v>
      </c>
      <c r="B21" s="31"/>
      <c r="C21" s="32"/>
      <c r="D21" s="31">
        <f t="shared" si="0"/>
        <v>0</v>
      </c>
      <c r="E21" s="32"/>
      <c r="F21" s="32"/>
      <c r="G21" s="31"/>
      <c r="H21" s="32"/>
      <c r="I21" s="30"/>
      <c r="J21" s="30"/>
      <c r="K21" s="30"/>
      <c r="L21" s="30"/>
      <c r="M21" s="30"/>
      <c r="N21" s="30"/>
    </row>
    <row r="22" spans="1:14" ht="12.75">
      <c r="A22" s="35" t="s">
        <v>28</v>
      </c>
      <c r="B22" s="31">
        <v>3088.9542599999995</v>
      </c>
      <c r="C22" s="32">
        <v>0.9525</v>
      </c>
      <c r="D22" s="31">
        <f t="shared" si="0"/>
        <v>3088.9542599999995</v>
      </c>
      <c r="E22" s="32">
        <f>D22/B22</f>
        <v>1</v>
      </c>
      <c r="F22" s="32">
        <v>0.9525</v>
      </c>
      <c r="G22" s="37">
        <v>3347.44</v>
      </c>
      <c r="H22" s="32">
        <f>G22/D22</f>
        <v>1.083680662853195</v>
      </c>
      <c r="I22" s="33">
        <f>$G$22*I5</f>
        <v>88.037672</v>
      </c>
      <c r="J22" s="33">
        <f>$G$22*J5</f>
        <v>74.982656</v>
      </c>
      <c r="K22" s="33">
        <f>$G$22*K5</f>
        <v>55.902248</v>
      </c>
      <c r="L22" s="33">
        <f>$G$22*L5</f>
        <v>47.868392</v>
      </c>
      <c r="M22" s="33">
        <f>$G$22*M5</f>
        <v>46.86416</v>
      </c>
      <c r="N22" s="33"/>
    </row>
    <row r="23" spans="1:14" ht="12.75">
      <c r="A23" s="19" t="s">
        <v>29</v>
      </c>
      <c r="B23" s="31">
        <v>1606.99</v>
      </c>
      <c r="C23" s="20">
        <v>1</v>
      </c>
      <c r="D23" s="31">
        <f t="shared" si="0"/>
        <v>1606.99</v>
      </c>
      <c r="E23" s="32">
        <f>D23/B23</f>
        <v>1</v>
      </c>
      <c r="F23" s="20">
        <v>1</v>
      </c>
      <c r="G23" s="37">
        <v>1788.18</v>
      </c>
      <c r="H23" s="32">
        <f>G23/D23</f>
        <v>1.1127511683333438</v>
      </c>
      <c r="I23" s="33"/>
      <c r="J23" s="33"/>
      <c r="K23" s="33"/>
      <c r="L23" s="33"/>
      <c r="M23" s="33">
        <f>$G$23*M5</f>
        <v>25.03452</v>
      </c>
      <c r="N23" s="33">
        <f>$G$23*N5</f>
        <v>21.636978</v>
      </c>
    </row>
    <row r="24" spans="1:14" ht="12.75">
      <c r="A24" s="35" t="s">
        <v>30</v>
      </c>
      <c r="B24" s="31">
        <v>1441.98284</v>
      </c>
      <c r="C24" s="32">
        <v>1</v>
      </c>
      <c r="D24" s="31">
        <f t="shared" si="0"/>
        <v>1441.98284</v>
      </c>
      <c r="E24" s="32">
        <f>D24/B24</f>
        <v>1</v>
      </c>
      <c r="F24" s="32">
        <v>1</v>
      </c>
      <c r="G24" s="37">
        <v>1562.64</v>
      </c>
      <c r="H24" s="32">
        <f>G24/D24</f>
        <v>1.0836744770138875</v>
      </c>
      <c r="I24" s="33">
        <f>$G$24*I5</f>
        <v>41.097432000000005</v>
      </c>
      <c r="J24" s="33"/>
      <c r="K24" s="33"/>
      <c r="L24" s="33"/>
      <c r="M24" s="33"/>
      <c r="N24" s="33"/>
    </row>
    <row r="25" spans="1:14" ht="12.75">
      <c r="A25" s="24" t="s">
        <v>31</v>
      </c>
      <c r="B25" s="18"/>
      <c r="C25" s="32"/>
      <c r="D25" s="31">
        <f t="shared" si="0"/>
        <v>0</v>
      </c>
      <c r="E25" s="38"/>
      <c r="F25" s="32"/>
      <c r="G25" s="31"/>
      <c r="H25" s="39"/>
      <c r="I25" s="30"/>
      <c r="J25" s="30"/>
      <c r="K25" s="30"/>
      <c r="L25" s="30"/>
      <c r="M25" s="30"/>
      <c r="N25" s="30"/>
    </row>
    <row r="26" spans="1:14" ht="12.75">
      <c r="A26" s="35" t="s">
        <v>32</v>
      </c>
      <c r="B26" s="31">
        <v>995</v>
      </c>
      <c r="C26" s="32">
        <v>1</v>
      </c>
      <c r="D26" s="31">
        <f t="shared" si="0"/>
        <v>995</v>
      </c>
      <c r="E26" s="32">
        <f>D26/B26</f>
        <v>1</v>
      </c>
      <c r="F26" s="32">
        <v>1</v>
      </c>
      <c r="G26" s="37">
        <v>1078.17</v>
      </c>
      <c r="H26" s="32">
        <f>G26/D26</f>
        <v>1.0835879396984924</v>
      </c>
      <c r="I26" s="36">
        <f>$G$26*I5</f>
        <v>28.355871000000004</v>
      </c>
      <c r="J26" s="36">
        <f>$G$26*J5</f>
        <v>24.151008</v>
      </c>
      <c r="K26" s="36">
        <f>$G$26*K5</f>
        <v>18.005439</v>
      </c>
      <c r="L26" s="36"/>
      <c r="M26" s="36">
        <f>$G$26*M5</f>
        <v>15.094380000000001</v>
      </c>
      <c r="N26" s="36">
        <f>$G$26*N5</f>
        <v>13.045857</v>
      </c>
    </row>
    <row r="27" spans="1:14" ht="12.75">
      <c r="A27" s="24" t="s">
        <v>33</v>
      </c>
      <c r="B27" s="31"/>
      <c r="C27" s="32"/>
      <c r="D27" s="31">
        <f t="shared" si="0"/>
        <v>0</v>
      </c>
      <c r="E27" s="32"/>
      <c r="F27" s="32"/>
      <c r="G27" s="31"/>
      <c r="H27" s="32"/>
      <c r="I27" s="30"/>
      <c r="J27" s="30"/>
      <c r="K27" s="30"/>
      <c r="L27" s="30"/>
      <c r="M27" s="30"/>
      <c r="N27" s="30"/>
    </row>
    <row r="28" spans="1:14" ht="12.75">
      <c r="A28" s="35" t="s">
        <v>55</v>
      </c>
      <c r="B28" s="31">
        <v>1563.29</v>
      </c>
      <c r="C28" s="32">
        <v>1</v>
      </c>
      <c r="D28" s="31">
        <f t="shared" si="0"/>
        <v>1563.29</v>
      </c>
      <c r="E28" s="32">
        <f>D28/B28</f>
        <v>1</v>
      </c>
      <c r="F28" s="32">
        <v>1</v>
      </c>
      <c r="G28" s="37">
        <v>1694.09</v>
      </c>
      <c r="H28" s="32">
        <f>G28/D28</f>
        <v>1.0836696966013983</v>
      </c>
      <c r="I28" s="33">
        <f>$G$28*I5</f>
        <v>44.554567</v>
      </c>
      <c r="J28" s="33">
        <f>$G$28*J5</f>
        <v>37.947616</v>
      </c>
      <c r="K28" s="33">
        <f>$G$28*K5</f>
        <v>28.291303</v>
      </c>
      <c r="L28" s="33"/>
      <c r="M28" s="33">
        <f>$G$28*M5</f>
        <v>23.71726</v>
      </c>
      <c r="N28" s="33"/>
    </row>
    <row r="29" spans="1:14" ht="12.75">
      <c r="A29" s="24" t="s">
        <v>34</v>
      </c>
      <c r="B29" s="31"/>
      <c r="C29" s="32"/>
      <c r="D29" s="31">
        <f t="shared" si="0"/>
        <v>0</v>
      </c>
      <c r="E29" s="32"/>
      <c r="F29" s="32"/>
      <c r="G29" s="31"/>
      <c r="H29" s="32"/>
      <c r="I29" s="30"/>
      <c r="J29" s="30"/>
      <c r="K29" s="30"/>
      <c r="L29" s="30"/>
      <c r="M29" s="30"/>
      <c r="N29" s="30"/>
    </row>
    <row r="30" spans="1:14" ht="25.5">
      <c r="A30" s="35" t="s">
        <v>35</v>
      </c>
      <c r="B30" s="31">
        <v>2898.29211</v>
      </c>
      <c r="C30" s="32">
        <v>1</v>
      </c>
      <c r="D30" s="31">
        <f t="shared" si="0"/>
        <v>2898.29211</v>
      </c>
      <c r="E30" s="32">
        <f>D30/B30</f>
        <v>1</v>
      </c>
      <c r="F30" s="32">
        <v>1</v>
      </c>
      <c r="G30" s="37">
        <v>3140.82</v>
      </c>
      <c r="H30" s="32">
        <f>G30/D30</f>
        <v>1.0836795881143948</v>
      </c>
      <c r="I30" s="33">
        <f>$G$30*I5</f>
        <v>82.603566</v>
      </c>
      <c r="J30" s="33"/>
      <c r="K30" s="33">
        <f>$G$30*K5</f>
        <v>52.451694</v>
      </c>
      <c r="L30" s="33"/>
      <c r="M30" s="33"/>
      <c r="N30" s="33"/>
    </row>
  </sheetData>
  <sheetProtection/>
  <mergeCells count="4">
    <mergeCell ref="G3:G4"/>
    <mergeCell ref="I3:N3"/>
    <mergeCell ref="A3:E4"/>
    <mergeCell ref="A1:N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ценооборазования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Моисеенкова</dc:creator>
  <cp:keywords/>
  <dc:description/>
  <cp:lastModifiedBy>KozirchikovaOA</cp:lastModifiedBy>
  <cp:lastPrinted>2017-08-21T07:51:33Z</cp:lastPrinted>
  <dcterms:created xsi:type="dcterms:W3CDTF">2007-03-22T04:58:47Z</dcterms:created>
  <dcterms:modified xsi:type="dcterms:W3CDTF">2017-10-12T06:03:12Z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