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55" windowHeight="8445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<sst xmlns="http://schemas.openxmlformats.org/spreadsheetml/2006/main" count="320" uniqueCount="266">
  <si>
    <t>Наименование показателей (по ЭКР)</t>
  </si>
  <si>
    <t>Код показателей (по ЭКР)</t>
  </si>
  <si>
    <t>Январь</t>
  </si>
  <si>
    <t>Февраль</t>
  </si>
  <si>
    <t>Март</t>
  </si>
  <si>
    <t>Общегосударственные вопросы</t>
  </si>
  <si>
    <t>650/0102/4010203/121/211</t>
  </si>
  <si>
    <t>Заработная плата главы поселения</t>
  </si>
  <si>
    <t xml:space="preserve"> Начисления на выплаты по оплате труда главы поселения</t>
  </si>
  <si>
    <t>650/0102/4010203/121/213</t>
  </si>
  <si>
    <t>Заработная плата заместителя главы поселения</t>
  </si>
  <si>
    <t>650/0102/4010206/121/211</t>
  </si>
  <si>
    <t xml:space="preserve"> Начисления на выплаты по оплате труда заместителю главы поселения</t>
  </si>
  <si>
    <t>650/0102/4010206/121/213</t>
  </si>
  <si>
    <t>Заработная плата муниципальных служищих</t>
  </si>
  <si>
    <t>Начисления на выплаты по оплате труда муниципальных служищих</t>
  </si>
  <si>
    <t>Оплата услуг связи</t>
  </si>
  <si>
    <t>Повышение квалификации</t>
  </si>
  <si>
    <t>Оказание услуг по предрейсовому медицинскому осмотру водителя</t>
  </si>
  <si>
    <t>Прочие выплаты</t>
  </si>
  <si>
    <t>Транспортные расходы</t>
  </si>
  <si>
    <t>Проживание в гостинице</t>
  </si>
  <si>
    <t>Услуги банка 0,1%</t>
  </si>
  <si>
    <t>Подписка на газеты</t>
  </si>
  <si>
    <t>Транспортный налог (штрафы)</t>
  </si>
  <si>
    <t>Резервный фонд</t>
  </si>
  <si>
    <t>650/0111/4080704/870/290</t>
  </si>
  <si>
    <t>0111</t>
  </si>
  <si>
    <t>Другие общегосударственные вопросы</t>
  </si>
  <si>
    <t>0113</t>
  </si>
  <si>
    <t>Приобритение ГСМ</t>
  </si>
  <si>
    <t>Техническое обслуживание пожарной сигнализации</t>
  </si>
  <si>
    <t>Льготный проезд</t>
  </si>
  <si>
    <t>Коммунальные услуги</t>
  </si>
  <si>
    <t>Страхование автомобиля</t>
  </si>
  <si>
    <t>Заправка катриджей</t>
  </si>
  <si>
    <t>Приобритение 4-G модемов</t>
  </si>
  <si>
    <t>Приобритение канцелярских товаров</t>
  </si>
  <si>
    <t>Хранение ГСМ</t>
  </si>
  <si>
    <t>За поставку цветов</t>
  </si>
  <si>
    <t>Оплата налога на имущество КДЦ"Лидер"</t>
  </si>
  <si>
    <t>Оплата налога на имущество администрации гп.Андра</t>
  </si>
  <si>
    <t>650/0113/4010240/244/225</t>
  </si>
  <si>
    <t>650/0113/4010240/244/223</t>
  </si>
  <si>
    <t>650/0113/4010245/122/212</t>
  </si>
  <si>
    <t>650/0113/4010245/244/226</t>
  </si>
  <si>
    <t>650/0113/4010240/244/340</t>
  </si>
  <si>
    <t>Ремонт автомобиля</t>
  </si>
  <si>
    <t>650/0113/4010245/244/290</t>
  </si>
  <si>
    <t>650/0113/4010245/852/290</t>
  </si>
  <si>
    <t>Содержание пожарного резервуара</t>
  </si>
  <si>
    <t>Национальная оборона</t>
  </si>
  <si>
    <t>Приобритение  и доставка товаров , относящихся к основным средствам</t>
  </si>
  <si>
    <t>Национальная безопасность и правоохранительная деятельность</t>
  </si>
  <si>
    <t>Геодезические изыскания и проектирование работ по укреплению береговой зоны в районе д. 19 б/3</t>
  </si>
  <si>
    <t>Приобритение защитной экипировки для добровольной пожарной дружины</t>
  </si>
  <si>
    <t>Приобритение: рукав напорно-всасывающий , ремонтная вставка, хомут силовой</t>
  </si>
  <si>
    <t>Участие в предуприждении и ликвидации  последствий чрезвычайных ситуаций в границах поселения (АТЗ) полномочия в соответствии соглашением переданные на уровень района</t>
  </si>
  <si>
    <t>Национальная экономика</t>
  </si>
  <si>
    <t xml:space="preserve">Обслуживание внутрипоселковых дорог </t>
  </si>
  <si>
    <t>Приобритение дорожных знаков</t>
  </si>
  <si>
    <t>Ремонт внутрипоселковых дорог</t>
  </si>
  <si>
    <t>Обустройство пешеходных переходов</t>
  </si>
  <si>
    <t>Услуги сотовой связи</t>
  </si>
  <si>
    <t>Оказание услуг по  предоставлению выделенного доступа в интернет "Мегафон"</t>
  </si>
  <si>
    <t>Оказание услуг по  предоставлению выделенного доступа в интернет "Мотив"</t>
  </si>
  <si>
    <t>Приобритение программы ЗУМО</t>
  </si>
  <si>
    <t>Изготовление  и продление сертификатов ключей электронной подписи. Предоставление ключевого носителя Ru Toker S 32K</t>
  </si>
  <si>
    <t>Обновление ПО "АС "Бюджет поселения"</t>
  </si>
  <si>
    <t>Настройка и адаптация  программ 1С и "Амба"</t>
  </si>
  <si>
    <t>За лицензию</t>
  </si>
  <si>
    <t>За инф. тех. сопровождение сайта</t>
  </si>
  <si>
    <t>Межевание</t>
  </si>
  <si>
    <t>Жилищно-коммунальное хозяйство</t>
  </si>
  <si>
    <t>Ремонт полов, замена кухоного оборудования и мебели в жилых домах №№53,54,55</t>
  </si>
  <si>
    <t>Взносы на капитальный ремонт муниципального жилого фонда</t>
  </si>
  <si>
    <t>Ремонт сетей ТВС (школа , детский сад- поддземные; больница 19б/3- надземные; ФЖК д.1 - подземные)</t>
  </si>
  <si>
    <t>Оказание услуг по выполнению аварийных ситуаций</t>
  </si>
  <si>
    <t>Выполнение  работ по прочистке труб канализаций в пгт. Андра</t>
  </si>
  <si>
    <t>Оказание услуг по устранению аварийных ситуаций на сетях водоотведения</t>
  </si>
  <si>
    <t>Уличное освещение</t>
  </si>
  <si>
    <t>Техническое обслуживание уличного освещение</t>
  </si>
  <si>
    <t>Содержание кладбища</t>
  </si>
  <si>
    <t>Содержание тротуаров в зимний период за первое полугодие</t>
  </si>
  <si>
    <t>Содержание тротуаров в зимний период за второе полугодие</t>
  </si>
  <si>
    <t>Услуги по обустройству береговой зоны</t>
  </si>
  <si>
    <t>Услуги по обустройству сквера "Победы"</t>
  </si>
  <si>
    <t>Снос безхозных построек</t>
  </si>
  <si>
    <t>Транспортировка ЖБО</t>
  </si>
  <si>
    <t>Противоклещевая обработка территории пгт. Андра</t>
  </si>
  <si>
    <t>Культура</t>
  </si>
  <si>
    <t>Расходы по КДЦ "Лидер"</t>
  </si>
  <si>
    <t>Заработная плата (КДЦ "Лидер")</t>
  </si>
  <si>
    <t>Начисления на оплату труда (КДЦ "Лидер")</t>
  </si>
  <si>
    <t>Льготный проезд (КДЦ "Лидер")</t>
  </si>
  <si>
    <t>Транспортные услуги</t>
  </si>
  <si>
    <t xml:space="preserve">Услуги связи (КДЦ "Лидер") </t>
  </si>
  <si>
    <t>Коммунальные услуги (КДЦ "Лидер")</t>
  </si>
  <si>
    <t>Услуги по содержанию имущества (КДЦ "Лидер")</t>
  </si>
  <si>
    <t>Прочие работы, услуги (КДЦ "Лидер")</t>
  </si>
  <si>
    <t>Увеличение стоимости основных средств</t>
  </si>
  <si>
    <t>Увеличение стоимости материальных запасов</t>
  </si>
  <si>
    <t>Субсидия на повышение оплаты труда работникам учереждение культуры в соответствии с Указом Призидента РФ</t>
  </si>
  <si>
    <t>Проведение мероприятий "Молодежная политика"</t>
  </si>
  <si>
    <t>Проведения мероприятий по "Культуре"</t>
  </si>
  <si>
    <t>Проведения мероприятий по "Старшему поколению"</t>
  </si>
  <si>
    <t>Физическая культура</t>
  </si>
  <si>
    <t>Проведения мероприятий по "Физической культуре"</t>
  </si>
  <si>
    <t>Проведения мероприятий по "Массовому спорту""</t>
  </si>
  <si>
    <t>Межбюджетные трансферты  бюджетам субъектов Российской Федерации и муниципальных образований общего характера</t>
  </si>
  <si>
    <t>По соглашению с Контрольно-счетной палатой</t>
  </si>
  <si>
    <t>ВСЕГО</t>
  </si>
  <si>
    <t>0203</t>
  </si>
  <si>
    <t>650/0203/4045118/121/211</t>
  </si>
  <si>
    <t>Заработная плата военно-учетного стола</t>
  </si>
  <si>
    <t>Начисления на выплаты по оплате труда военно-учетного стола</t>
  </si>
  <si>
    <t>650/0203/4045118/121/213</t>
  </si>
  <si>
    <t>Поставка канцелярских товаров</t>
  </si>
  <si>
    <t>650/0203/4045118/244/310</t>
  </si>
  <si>
    <t>650/0203/4045118/244/340</t>
  </si>
  <si>
    <t>0309</t>
  </si>
  <si>
    <t>650/0309/1402123/244/225</t>
  </si>
  <si>
    <t>650/0309/4022172/244/340</t>
  </si>
  <si>
    <t>650/0309/4115690/540/251</t>
  </si>
  <si>
    <t>04</t>
  </si>
  <si>
    <t>650/0409/4030602/244/225</t>
  </si>
  <si>
    <t>650/0409/4030602/244/340</t>
  </si>
  <si>
    <t>650/0409/1115419/243/225</t>
  </si>
  <si>
    <t>650/0410/4010240/242/221</t>
  </si>
  <si>
    <t>650/0410/4010240/242/340</t>
  </si>
  <si>
    <t>650/0410/4010240/242/226</t>
  </si>
  <si>
    <t>650/0412/4032137/244/226</t>
  </si>
  <si>
    <t>05</t>
  </si>
  <si>
    <t>650/0501/4062120/243/225</t>
  </si>
  <si>
    <t>650/0502/4062125/244/225</t>
  </si>
  <si>
    <t>650/0502/4065431/244/225</t>
  </si>
  <si>
    <t>650/0503/4062130/244/223</t>
  </si>
  <si>
    <t>650/0503/4062130/244/225</t>
  </si>
  <si>
    <t>0801</t>
  </si>
  <si>
    <t>08</t>
  </si>
  <si>
    <t>650/0801/4070059/111/211</t>
  </si>
  <si>
    <t>650/0801/4070059/111/213</t>
  </si>
  <si>
    <t>650/0801/4070059/122/212</t>
  </si>
  <si>
    <t>650/0801/4070059/122/222</t>
  </si>
  <si>
    <t>650/0801/4070059/242/221</t>
  </si>
  <si>
    <t>650/0801/4070059/244/223</t>
  </si>
  <si>
    <t>650/0801/4070059/244/225</t>
  </si>
  <si>
    <t>650/0801/4070059/244/226</t>
  </si>
  <si>
    <t>650/0801/4070059/244/310</t>
  </si>
  <si>
    <t>650/0801/4070059/244/340</t>
  </si>
  <si>
    <t>650/0801/4075471/111/211</t>
  </si>
  <si>
    <t>650/0801/4075471/111/213</t>
  </si>
  <si>
    <t>650/0801/4072113/244/290</t>
  </si>
  <si>
    <t>1101</t>
  </si>
  <si>
    <t>650/1101/4100059/111/211</t>
  </si>
  <si>
    <t>650/1101/4100059/111/213</t>
  </si>
  <si>
    <t>650/1101/4072113/244/290</t>
  </si>
  <si>
    <t>650/1101/4072114/244/290</t>
  </si>
  <si>
    <t>1403</t>
  </si>
  <si>
    <t>650/1403/4115690/540/251</t>
  </si>
  <si>
    <t>650/0801/4070059/242/226</t>
  </si>
  <si>
    <t>650/0801/4070059/242/340</t>
  </si>
  <si>
    <t>штрафы</t>
  </si>
  <si>
    <t>650/0801/4070059/852/290</t>
  </si>
  <si>
    <t>01</t>
  </si>
  <si>
    <t>650/0104/4010204121/211</t>
  </si>
  <si>
    <t>650/0104/4010204/121/213</t>
  </si>
  <si>
    <t>650/0104/4010204/242/221</t>
  </si>
  <si>
    <t>650/0104/4010204/244/226</t>
  </si>
  <si>
    <t>650/0104/4010204/122/212</t>
  </si>
  <si>
    <t>650/0104/4010204/122/222</t>
  </si>
  <si>
    <t>650/0104/4010204/122/226</t>
  </si>
  <si>
    <t>Приобритение запчестей на автомобиль</t>
  </si>
  <si>
    <t>Прочие работы и услуги</t>
  </si>
  <si>
    <t>Работы, услуги по содержанию имущества</t>
  </si>
  <si>
    <t>650/0113/4010245/244/225</t>
  </si>
  <si>
    <t>650/0113/4010245/244/340</t>
  </si>
  <si>
    <t>650/0113/4010245/244/340,03</t>
  </si>
  <si>
    <t>650/0113/4010245/242/225</t>
  </si>
  <si>
    <t>за конверты</t>
  </si>
  <si>
    <t xml:space="preserve">Услуги связи  </t>
  </si>
  <si>
    <t>Исполнение на 1.04.15</t>
  </si>
  <si>
    <t>Процент исполнения</t>
  </si>
  <si>
    <t>Утвержденный план</t>
  </si>
  <si>
    <t>Пояснительная записка</t>
  </si>
  <si>
    <t>к решению Совета депутатов городского поселения Андра</t>
  </si>
  <si>
    <t xml:space="preserve">"Об исполнении бюджета городского поселения Андра </t>
  </si>
  <si>
    <t>за 1 квартал 2015 года"</t>
  </si>
  <si>
    <t>Из них:</t>
  </si>
  <si>
    <t>Наименование дохода</t>
  </si>
  <si>
    <t>000 1 00 00000 00 0000 000</t>
  </si>
  <si>
    <t>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</si>
  <si>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</si>
  <si>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</si>
  <si>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</si>
  <si>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227,2271 и 228 Налогового кодекса Российской Федерации</t>
  </si>
  <si>
    <t>183 1 01 02030 01 0000 110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</si>
  <si>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</si>
  <si>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</si>
  <si>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 на  имущество</t>
  </si>
  <si>
    <t>182 1 06 01000 00 0000 110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</si>
  <si>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</si>
  <si>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</si>
  <si>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</si>
  <si>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18210601030100000110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</si>
  <si>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</si>
  <si>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182 1 06 06000 00 0000 110</t>
  </si>
  <si>
    <t>Земельный налог</t>
  </si>
  <si>
    <t>18210606013050000110</t>
  </si>
  <si>
    <t>Земельный  налог, взимаемый  по  ставкам, установленным  в соответствии с подпунктом  1  пункта  1  статьи  394  НК РФ и применяемым к объектам налогообложения, расположенным в границах межселенных территорий</t>
  </si>
  <si>
    <t>18210606013100000110</t>
  </si>
  <si>
    <t>Земельный  налог, взимаемый  по  ставкам, установленным в соответствии с подпунктом  1  пункта  1  статьи  394  НК РФ и применяемым к объектам налогообложения, расположенным в границах поселений</t>
  </si>
  <si>
    <t>182 1 06 06033 13 0000 110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</si>
  <si>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</si>
  <si>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182 1 06 06043 13 0000 110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</si>
  <si>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</si>
  <si>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18210606023100000110</t>
  </si>
  <si>
    <t>Земельный  налог, взимаемый  по  ставкам, установленным в соответствии с подпунктом  2  пункта  1  статьи  394  НК РФ и применяемым к объектам налогообложения, расположенным в границах поселений</t>
  </si>
  <si>
    <t>650 1 08 00000 00 0000 000</t>
  </si>
  <si>
    <t>Государственная пошлина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</si>
  <si>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</si>
  <si>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</si>
  <si>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650 1 11 00000 00 0000 000</t>
  </si>
  <si>
    <t>Доходы от использования имущества , находящегося  в государственной и муниципальной собственности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</si>
  <si>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</si>
  <si>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</si>
  <si>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070 1 11 05013 13 0000 120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</si>
  <si>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</si>
  <si>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650 1 11 09045 13 0000 120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</si>
  <si>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</si>
  <si>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06011107015050000120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</si>
  <si>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предприятий, созданных муниципальными районами</t>
  </si>
  <si>
    <t>06011108045050000120</t>
  </si>
  <si>
    <t>Прочие поступления от использования имущества, находящегося в собственности муниципальных районов</t>
  </si>
  <si>
    <t>00011300000000000000</t>
  </si>
  <si>
    <t>Доходы от оказания платных услуг и компенсации затрат государства</t>
  </si>
  <si>
    <t>00011303050050000130</t>
  </si>
  <si>
    <t>Прочие доходы от оказания платных услуг получателями средств бюджетов муниципальных районов и компенсации затрат муниципальных районов</t>
  </si>
  <si>
    <t>000 1 14 00000 00 0000 000</t>
  </si>
  <si>
    <t>Доходы от продажи материальных и нематериальных активов</t>
  </si>
  <si>
    <t>070 1 14 06013 13 0000 430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</si>
  <si>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</si>
  <si>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650 2 00 00000 00 0000 000</t>
  </si>
  <si>
    <t>БЕЗВОЗМЕЗДНЫЕ ПОСТУПЛЕНИЯ</t>
  </si>
  <si>
    <t>650 2 02 00000 00 0000 151</t>
  </si>
  <si>
    <t>Безвозмездные поступления от других бюджетов бюджетной системы Российской Федерации</t>
  </si>
  <si>
    <t>650 2 02 01000 00 0000 151</t>
  </si>
  <si>
    <t>650 2 02 01001 13 0000 151</t>
  </si>
  <si>
    <t>Дотации бюджетам городских поселений на выравнивание уровня бюджетной обеспеченности</t>
  </si>
  <si>
    <t>650 2 02 01003 13 0000 151</t>
  </si>
  <si>
    <t>Дотации бюджетам городских поселений на поддержку мер по обеспечению сбалансированности бюджетов</t>
  </si>
  <si>
    <t>650 2 02 03000 00 0000 151</t>
  </si>
  <si>
    <t xml:space="preserve">Субвенции бюджетам субъектов Российской Федерации и муниципальных образований </t>
  </si>
  <si>
    <t>650 2 02 03015 13 0000 151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</si>
  <si>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</si>
  <si>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650 2 02 04000 00 0000 151</t>
  </si>
  <si>
    <t>Иные межбюджетные трансферты</t>
  </si>
  <si>
    <t>650 2 02 04999 00 0000 151</t>
  </si>
  <si>
    <t>Прочие межбюджетные трансферты, передаваемые бюджетам</t>
  </si>
  <si>
    <t>650 2 02 04999 13 0000 151</t>
  </si>
  <si>
    <t>Прочие межбюджетные трансферты, передаваемые бюджетам городских поселений</t>
  </si>
  <si>
    <t>ВСЕГО ДОХОДОВ</t>
  </si>
  <si>
    <t>Код БК</t>
  </si>
  <si>
    <t>Дотации бюджетам субъектов Российской Федерации и муниципальных образований</t>
  </si>
  <si>
    <t>Денежные средства, зачисленные в доход бюджета поселения выполнено на 18,82 % от годового планового  значения, что в денежном выражение составило 6 578 417,35 рублей.</t>
  </si>
  <si>
    <t>Денежные средства, зачисленные в расход бюджета поселения выполнено на 10,75 % от годового планового  значения, что в денежном выражение составило 4 024 339,29 рублей.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</si>
</sst>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00"/>
    <numFmt numFmtId="175" formatCode="00"/>
    <numFmt numFmtId="176" formatCode="0000000"/>
    <numFmt numFmtId="177" formatCode="000.0"/>
    <numFmt numFmtId="178" formatCode="000.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Times New Roman Cyr"/>
      <family val="1"/>
    </font>
    <font>
      <i/>
      <sz val="8"/>
      <name val="Arial Cyr"/>
      <family val="0"/>
    </font>
    <font>
      <i/>
      <sz val="8"/>
      <name val="Times New Roman Cyr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17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center"/>
      <protection hidden="1"/>
    </xf>
    <xf numFmtId="176" fontId="6" fillId="0" borderId="10" xfId="53" applyNumberFormat="1" applyFont="1" applyFill="1" applyBorder="1" applyAlignment="1" applyProtection="1">
      <alignment horizontal="center" vertical="center"/>
      <protection hidden="1"/>
    </xf>
    <xf numFmtId="17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/>
    </xf>
    <xf numFmtId="4" fontId="28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vertical="top" wrapText="1"/>
    </xf>
    <xf numFmtId="4" fontId="29" fillId="0" borderId="10" xfId="0" applyNumberFormat="1" applyFont="1" applyBorder="1" applyAlignment="1">
      <alignment horizontal="right" wrapText="1"/>
    </xf>
    <xf numFmtId="49" fontId="30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9" fontId="31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4" fontId="31" fillId="0" borderId="10" xfId="0" applyNumberFormat="1" applyFont="1" applyBorder="1" applyAlignment="1">
      <alignment horizontal="right" wrapText="1"/>
    </xf>
    <xf numFmtId="49" fontId="30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4" fontId="32" fillId="0" borderId="10" xfId="0" applyNumberFormat="1" applyFont="1" applyBorder="1" applyAlignment="1">
      <alignment horizontal="right"/>
    </xf>
    <xf numFmtId="49" fontId="31" fillId="0" borderId="10" xfId="0" applyNumberFormat="1" applyFont="1" applyBorder="1" applyAlignment="1">
      <alignment horizontal="center" vertical="top" wrapText="1"/>
    </xf>
    <xf numFmtId="4" fontId="33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31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49" fontId="28" fillId="0" borderId="10" xfId="0" applyNumberFormat="1" applyFont="1" applyBorder="1" applyAlignment="1">
      <alignment horizontal="center" vertical="top"/>
    </xf>
    <xf numFmtId="4" fontId="3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top"/>
    </xf>
    <xf numFmtId="0" fontId="29" fillId="0" borderId="10" xfId="0" applyFont="1" applyFill="1" applyBorder="1" applyAlignment="1">
      <alignment vertical="top" wrapText="1"/>
    </xf>
    <xf numFmtId="4" fontId="28" fillId="0" borderId="10" xfId="0" applyNumberFormat="1" applyFont="1" applyFill="1" applyBorder="1" applyAlignment="1">
      <alignment horizontal="right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/>
    </xf>
    <xf numFmtId="4" fontId="29" fillId="0" borderId="10" xfId="0" applyNumberFormat="1" applyFont="1" applyFill="1" applyBorder="1" applyAlignment="1">
      <alignment horizontal="right" wrapText="1"/>
    </xf>
    <xf numFmtId="0" fontId="29" fillId="0" borderId="10" xfId="0" applyFont="1" applyFill="1" applyBorder="1" applyAlignment="1">
      <alignment horizontal="justify" vertical="top" wrapText="1"/>
    </xf>
    <xf numFmtId="4" fontId="28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center" vertical="top" wrapText="1"/>
    </xf>
    <xf numFmtId="4" fontId="35" fillId="0" borderId="10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vertical="top" wrapText="1"/>
    </xf>
    <xf numFmtId="4" fontId="2" fillId="24" borderId="10" xfId="0" applyNumberFormat="1" applyFont="1" applyFill="1" applyBorder="1" applyAlignment="1">
      <alignment horizontal="right"/>
    </xf>
    <xf numFmtId="49" fontId="30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left"/>
    </xf>
    <xf numFmtId="49" fontId="28" fillId="0" borderId="10" xfId="0" applyNumberFormat="1" applyFont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4" fontId="28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8" fillId="0" borderId="15" xfId="0" applyFont="1" applyBorder="1" applyAlignment="1">
      <alignment horizontal="left" wrapText="1"/>
    </xf>
    <xf numFmtId="49" fontId="28" fillId="0" borderId="10" xfId="0" applyNumberFormat="1" applyFont="1" applyBorder="1" applyAlignment="1">
      <alignment horizontal="center" wrapText="1"/>
    </xf>
    <xf numFmtId="0" fontId="2" fillId="0" borderId="15" xfId="0" applyFont="1" applyFill="1" applyBorder="1" applyAlignment="1">
      <alignment horizontal="left" wrapText="1"/>
    </xf>
    <xf numFmtId="174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53" applyNumberFormat="1" applyFont="1" applyFill="1" applyBorder="1" applyAlignment="1" applyProtection="1">
      <alignment horizontal="center" vertical="center"/>
      <protection hidden="1"/>
    </xf>
    <xf numFmtId="176" fontId="4" fillId="0" borderId="10" xfId="53" applyNumberFormat="1" applyFont="1" applyFill="1" applyBorder="1" applyAlignment="1" applyProtection="1">
      <alignment horizontal="center" vertical="center"/>
      <protection hidden="1"/>
    </xf>
    <xf numFmtId="178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>
      <alignment horizontal="left" wrapText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78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6" fillId="0" borderId="15" xfId="0" applyFont="1" applyFill="1" applyBorder="1" applyAlignment="1">
      <alignment horizontal="left" wrapText="1"/>
    </xf>
    <xf numFmtId="0" fontId="37" fillId="0" borderId="15" xfId="0" applyFont="1" applyFill="1" applyBorder="1" applyAlignment="1">
      <alignment horizontal="left" wrapText="1"/>
    </xf>
    <xf numFmtId="49" fontId="28" fillId="0" borderId="17" xfId="0" applyNumberFormat="1" applyFont="1" applyBorder="1" applyAlignment="1">
      <alignment horizontal="center" wrapText="1"/>
    </xf>
    <xf numFmtId="0" fontId="38" fillId="0" borderId="15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left"/>
    </xf>
    <xf numFmtId="0" fontId="39" fillId="0" borderId="15" xfId="0" applyFont="1" applyFill="1" applyBorder="1" applyAlignment="1">
      <alignment horizontal="left" wrapText="1"/>
    </xf>
    <xf numFmtId="0" fontId="38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/>
    </xf>
    <xf numFmtId="17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>
      <alignment horizontal="left" wrapText="1"/>
    </xf>
    <xf numFmtId="0" fontId="38" fillId="0" borderId="18" xfId="0" applyFont="1" applyFill="1" applyBorder="1" applyAlignment="1">
      <alignment horizontal="left" wrapText="1"/>
    </xf>
    <xf numFmtId="0" fontId="38" fillId="0" borderId="18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top" wrapText="1"/>
    </xf>
    <xf numFmtId="0" fontId="36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4" fontId="28" fillId="0" borderId="21" xfId="0" applyNumberFormat="1" applyFont="1" applyBorder="1" applyAlignment="1">
      <alignment horizontal="center"/>
    </xf>
    <xf numFmtId="4" fontId="28" fillId="0" borderId="22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40">
      <selection activeCell="A8" sqref="A8"/>
    </sheetView>
  </sheetViews>
  <sheetFormatPr defaultColWidth="9.00390625" defaultRowHeight="12.75"/>
  <cols>
    <col min="1" max="1" width="21.375" style="12" customWidth="1"/>
    <col min="2" max="2" width="45.75390625" style="12" customWidth="1"/>
    <col min="3" max="3" width="10.625" style="12" customWidth="1"/>
    <col min="4" max="4" width="7.625" style="12" customWidth="1"/>
    <col min="5" max="5" width="8.00390625" style="12" customWidth="1"/>
    <col min="6" max="6" width="10.875" style="12" customWidth="1"/>
    <col min="7" max="16384" width="9.125" style="12" customWidth="1"/>
  </cols>
  <sheetData>
    <row r="1" spans="1:5" ht="12.75">
      <c r="A1" s="14" t="s">
        <v>184</v>
      </c>
      <c r="B1" s="14"/>
      <c r="C1" s="14"/>
      <c r="D1" s="14"/>
      <c r="E1" s="14"/>
    </row>
    <row r="2" spans="1:5" ht="12.75">
      <c r="A2" s="15" t="s">
        <v>185</v>
      </c>
      <c r="B2" s="15"/>
      <c r="C2" s="15"/>
      <c r="D2" s="15"/>
      <c r="E2" s="15"/>
    </row>
    <row r="3" spans="1:5" ht="12.75">
      <c r="A3" s="15" t="s">
        <v>186</v>
      </c>
      <c r="B3" s="15"/>
      <c r="C3" s="15"/>
      <c r="D3" s="15"/>
      <c r="E3" s="15"/>
    </row>
    <row r="4" spans="1:5" ht="12.75">
      <c r="A4" s="15" t="s">
        <v>187</v>
      </c>
      <c r="B4" s="15"/>
      <c r="C4" s="15"/>
      <c r="D4" s="15"/>
      <c r="E4" s="15"/>
    </row>
    <row r="5" spans="1:5" ht="12.75">
      <c r="A5" s="21"/>
      <c r="B5" s="21"/>
      <c r="C5" s="21"/>
      <c r="D5" s="21"/>
      <c r="E5" s="21"/>
    </row>
    <row r="6" spans="1:5" ht="12.75">
      <c r="A6" s="21"/>
      <c r="B6" s="21"/>
      <c r="C6" s="21"/>
      <c r="D6" s="21"/>
      <c r="E6" s="21"/>
    </row>
    <row r="7" spans="1:5" ht="25.5" customHeight="1">
      <c r="A7" s="22" t="s">
        <v>264</v>
      </c>
      <c r="B7" s="22"/>
      <c r="C7" s="22"/>
      <c r="D7" s="22"/>
      <c r="E7" s="22"/>
    </row>
    <row r="8" spans="1:5" ht="12.75">
      <c r="A8" s="23"/>
      <c r="B8" s="23"/>
      <c r="C8" s="23"/>
      <c r="D8" s="23"/>
      <c r="E8" s="23"/>
    </row>
    <row r="9" spans="1:5" ht="12.75">
      <c r="A9" s="23" t="s">
        <v>188</v>
      </c>
      <c r="B9" s="23"/>
      <c r="C9" s="23"/>
      <c r="D9" s="23"/>
      <c r="E9" s="23"/>
    </row>
    <row r="10" spans="1:5" ht="33.75">
      <c r="A10" s="11" t="s">
        <v>262</v>
      </c>
      <c r="B10" s="11" t="s">
        <v>189</v>
      </c>
      <c r="C10" s="27" t="s">
        <v>183</v>
      </c>
      <c r="D10" s="28" t="s">
        <v>181</v>
      </c>
      <c r="E10" s="29" t="s">
        <v>182</v>
      </c>
    </row>
    <row r="11" spans="1:5" s="13" customFormat="1" ht="12.75">
      <c r="A11" s="30" t="s">
        <v>190</v>
      </c>
      <c r="B11" s="31" t="s">
        <v>191</v>
      </c>
      <c r="C11" s="32">
        <f>C12+C15+C25+C27+C35</f>
        <v>16146.5</v>
      </c>
      <c r="D11" s="32">
        <f>D12+D15+D25+D27+D35</f>
        <v>2880.5999999999995</v>
      </c>
      <c r="E11" s="32">
        <f>D11/C11*100</f>
        <v>17.840398848047563</v>
      </c>
    </row>
    <row r="12" spans="1:5" s="13" customFormat="1" ht="12.75">
      <c r="A12" s="30" t="s">
        <v>192</v>
      </c>
      <c r="B12" s="33" t="s">
        <v>193</v>
      </c>
      <c r="C12" s="34">
        <f>C13+C14</f>
        <v>14100</v>
      </c>
      <c r="D12" s="34">
        <f>D13+D14</f>
        <v>2419.1</v>
      </c>
      <c r="E12" s="32">
        <f aca="true" t="shared" si="0" ref="E12:E47">D12/C12*100</f>
        <v>17.156737588652483</v>
      </c>
    </row>
    <row r="13" spans="1:5" ht="57" customHeight="1">
      <c r="A13" s="35" t="s">
        <v>194</v>
      </c>
      <c r="B13" s="36" t="s">
        <v>195</v>
      </c>
      <c r="C13" s="37">
        <v>14100</v>
      </c>
      <c r="D13" s="38">
        <v>2418.9</v>
      </c>
      <c r="E13" s="37">
        <f t="shared" si="0"/>
        <v>17.155319148936172</v>
      </c>
    </row>
    <row r="14" spans="1:5" ht="33.75">
      <c r="A14" s="35" t="s">
        <v>196</v>
      </c>
      <c r="B14" s="36" t="s">
        <v>197</v>
      </c>
      <c r="C14" s="37">
        <v>0</v>
      </c>
      <c r="D14" s="38">
        <v>0.2</v>
      </c>
      <c r="E14" s="37">
        <v>0</v>
      </c>
    </row>
    <row r="15" spans="1:5" s="13" customFormat="1" ht="12.75">
      <c r="A15" s="30" t="s">
        <v>198</v>
      </c>
      <c r="B15" s="33" t="s">
        <v>199</v>
      </c>
      <c r="C15" s="34">
        <f>C16+C19</f>
        <v>290</v>
      </c>
      <c r="D15" s="34">
        <f>D16+D19</f>
        <v>21.7</v>
      </c>
      <c r="E15" s="32">
        <f t="shared" si="0"/>
        <v>7.482758620689654</v>
      </c>
    </row>
    <row r="16" spans="1:5" s="13" customFormat="1" ht="12.75">
      <c r="A16" s="39" t="s">
        <v>200</v>
      </c>
      <c r="B16" s="40" t="s">
        <v>201</v>
      </c>
      <c r="C16" s="41">
        <f>C17</f>
        <v>220</v>
      </c>
      <c r="D16" s="41">
        <f>D17</f>
        <v>11.7</v>
      </c>
      <c r="E16" s="32">
        <f t="shared" si="0"/>
        <v>5.3181818181818175</v>
      </c>
    </row>
    <row r="17" spans="1:5" ht="33.75">
      <c r="A17" s="42" t="s">
        <v>202</v>
      </c>
      <c r="B17" s="43" t="s">
        <v>203</v>
      </c>
      <c r="C17" s="37">
        <v>220</v>
      </c>
      <c r="D17" s="37">
        <v>11.7</v>
      </c>
      <c r="E17" s="37">
        <f t="shared" si="0"/>
        <v>5.3181818181818175</v>
      </c>
    </row>
    <row r="18" spans="1:5" s="24" customFormat="1" ht="33.75">
      <c r="A18" s="42" t="s">
        <v>204</v>
      </c>
      <c r="B18" s="43" t="s">
        <v>205</v>
      </c>
      <c r="C18" s="37"/>
      <c r="D18" s="44"/>
      <c r="E18" s="37"/>
    </row>
    <row r="19" spans="1:5" s="13" customFormat="1" ht="12.75">
      <c r="A19" s="39" t="s">
        <v>206</v>
      </c>
      <c r="B19" s="40" t="s">
        <v>207</v>
      </c>
      <c r="C19" s="41">
        <f>C22+C23</f>
        <v>70</v>
      </c>
      <c r="D19" s="41">
        <f>D22+D23</f>
        <v>10</v>
      </c>
      <c r="E19" s="32">
        <f t="shared" si="0"/>
        <v>14.285714285714285</v>
      </c>
    </row>
    <row r="20" spans="1:5" s="24" customFormat="1" ht="56.25">
      <c r="A20" s="42" t="s">
        <v>208</v>
      </c>
      <c r="B20" s="43" t="s">
        <v>209</v>
      </c>
      <c r="C20" s="37"/>
      <c r="D20" s="44"/>
      <c r="E20" s="37"/>
    </row>
    <row r="21" spans="1:5" s="24" customFormat="1" ht="46.5" customHeight="1">
      <c r="A21" s="42" t="s">
        <v>210</v>
      </c>
      <c r="B21" s="43" t="s">
        <v>211</v>
      </c>
      <c r="C21" s="37"/>
      <c r="D21" s="44"/>
      <c r="E21" s="37"/>
    </row>
    <row r="22" spans="1:5" ht="56.25">
      <c r="A22" s="42" t="s">
        <v>212</v>
      </c>
      <c r="B22" s="43" t="s">
        <v>213</v>
      </c>
      <c r="C22" s="37">
        <v>30</v>
      </c>
      <c r="D22" s="37">
        <v>5.6</v>
      </c>
      <c r="E22" s="37">
        <f t="shared" si="0"/>
        <v>18.666666666666664</v>
      </c>
    </row>
    <row r="23" spans="1:5" ht="56.25">
      <c r="A23" s="35" t="s">
        <v>214</v>
      </c>
      <c r="B23" s="36" t="s">
        <v>215</v>
      </c>
      <c r="C23" s="37">
        <v>40</v>
      </c>
      <c r="D23" s="38">
        <v>4.4</v>
      </c>
      <c r="E23" s="37">
        <f t="shared" si="0"/>
        <v>11.000000000000002</v>
      </c>
    </row>
    <row r="24" spans="1:5" s="24" customFormat="1" ht="46.5" customHeight="1">
      <c r="A24" s="42" t="s">
        <v>216</v>
      </c>
      <c r="B24" s="43" t="s">
        <v>217</v>
      </c>
      <c r="C24" s="37"/>
      <c r="D24" s="44"/>
      <c r="E24" s="37"/>
    </row>
    <row r="25" spans="1:5" s="13" customFormat="1" ht="12.75">
      <c r="A25" s="30" t="s">
        <v>218</v>
      </c>
      <c r="B25" s="33" t="s">
        <v>219</v>
      </c>
      <c r="C25" s="34">
        <f>C26</f>
        <v>24</v>
      </c>
      <c r="D25" s="34">
        <f>D26</f>
        <v>3.1</v>
      </c>
      <c r="E25" s="32">
        <f t="shared" si="0"/>
        <v>12.916666666666668</v>
      </c>
    </row>
    <row r="26" spans="1:5" ht="56.25">
      <c r="A26" s="42" t="s">
        <v>220</v>
      </c>
      <c r="B26" s="43" t="s">
        <v>221</v>
      </c>
      <c r="C26" s="37">
        <v>24</v>
      </c>
      <c r="D26" s="37">
        <v>3.1</v>
      </c>
      <c r="E26" s="37">
        <f t="shared" si="0"/>
        <v>12.916666666666668</v>
      </c>
    </row>
    <row r="27" spans="1:5" s="13" customFormat="1" ht="21.75" customHeight="1">
      <c r="A27" s="30" t="s">
        <v>222</v>
      </c>
      <c r="B27" s="33" t="s">
        <v>223</v>
      </c>
      <c r="C27" s="34">
        <f>C29+C30</f>
        <v>1670</v>
      </c>
      <c r="D27" s="34">
        <f>D29+D30</f>
        <v>412.2</v>
      </c>
      <c r="E27" s="32">
        <f t="shared" si="0"/>
        <v>24.682634730538922</v>
      </c>
    </row>
    <row r="28" spans="1:5" s="25" customFormat="1" ht="31.5">
      <c r="A28" s="45" t="s">
        <v>224</v>
      </c>
      <c r="B28" s="40" t="s">
        <v>225</v>
      </c>
      <c r="C28" s="37"/>
      <c r="D28" s="46"/>
      <c r="E28" s="37"/>
    </row>
    <row r="29" spans="1:5" ht="67.5">
      <c r="A29" s="47" t="s">
        <v>226</v>
      </c>
      <c r="B29" s="36" t="s">
        <v>227</v>
      </c>
      <c r="C29" s="37">
        <v>1640</v>
      </c>
      <c r="D29" s="37">
        <v>412.2</v>
      </c>
      <c r="E29" s="37">
        <f t="shared" si="0"/>
        <v>25.134146341463413</v>
      </c>
    </row>
    <row r="30" spans="1:5" ht="67.5">
      <c r="A30" s="48" t="s">
        <v>228</v>
      </c>
      <c r="B30" s="43" t="s">
        <v>229</v>
      </c>
      <c r="C30" s="37">
        <v>30</v>
      </c>
      <c r="D30" s="37">
        <v>0</v>
      </c>
      <c r="E30" s="37">
        <f t="shared" si="0"/>
        <v>0</v>
      </c>
    </row>
    <row r="31" spans="1:5" s="24" customFormat="1" ht="43.5" customHeight="1">
      <c r="A31" s="49" t="s">
        <v>230</v>
      </c>
      <c r="B31" s="50" t="s">
        <v>231</v>
      </c>
      <c r="C31" s="37"/>
      <c r="D31" s="44"/>
      <c r="E31" s="37"/>
    </row>
    <row r="32" spans="1:5" s="25" customFormat="1" ht="31.5">
      <c r="A32" s="49" t="s">
        <v>232</v>
      </c>
      <c r="B32" s="50" t="s">
        <v>233</v>
      </c>
      <c r="C32" s="37"/>
      <c r="D32" s="46"/>
      <c r="E32" s="37"/>
    </row>
    <row r="33" spans="1:5" s="26" customFormat="1" ht="22.5">
      <c r="A33" s="51" t="s">
        <v>234</v>
      </c>
      <c r="B33" s="33" t="s">
        <v>235</v>
      </c>
      <c r="C33" s="37"/>
      <c r="D33" s="52"/>
      <c r="E33" s="37"/>
    </row>
    <row r="34" spans="1:5" s="24" customFormat="1" ht="33.75">
      <c r="A34" s="53" t="s">
        <v>236</v>
      </c>
      <c r="B34" s="43" t="s">
        <v>237</v>
      </c>
      <c r="C34" s="37"/>
      <c r="D34" s="44"/>
      <c r="E34" s="37"/>
    </row>
    <row r="35" spans="1:5" s="13" customFormat="1" ht="22.5">
      <c r="A35" s="51" t="s">
        <v>238</v>
      </c>
      <c r="B35" s="54" t="s">
        <v>239</v>
      </c>
      <c r="C35" s="55">
        <f>C36</f>
        <v>62.5</v>
      </c>
      <c r="D35" s="55">
        <f>D36</f>
        <v>24.5</v>
      </c>
      <c r="E35" s="32">
        <f t="shared" si="0"/>
        <v>39.2</v>
      </c>
    </row>
    <row r="36" spans="1:5" ht="33.75" customHeight="1">
      <c r="A36" s="35" t="s">
        <v>240</v>
      </c>
      <c r="B36" s="36" t="s">
        <v>241</v>
      </c>
      <c r="C36" s="37">
        <v>62.5</v>
      </c>
      <c r="D36" s="38">
        <v>24.5</v>
      </c>
      <c r="E36" s="37">
        <f t="shared" si="0"/>
        <v>39.2</v>
      </c>
    </row>
    <row r="37" spans="1:5" s="13" customFormat="1" ht="12.75">
      <c r="A37" s="56" t="s">
        <v>242</v>
      </c>
      <c r="B37" s="57" t="s">
        <v>243</v>
      </c>
      <c r="C37" s="58">
        <f>C38</f>
        <v>18810.1</v>
      </c>
      <c r="D37" s="58">
        <f>D38</f>
        <v>3697.8</v>
      </c>
      <c r="E37" s="32">
        <f t="shared" si="0"/>
        <v>19.658587673643417</v>
      </c>
    </row>
    <row r="38" spans="1:5" s="13" customFormat="1" ht="22.5">
      <c r="A38" s="56" t="s">
        <v>244</v>
      </c>
      <c r="B38" s="59" t="s">
        <v>245</v>
      </c>
      <c r="C38" s="60">
        <f>C39+C42+C44</f>
        <v>18810.1</v>
      </c>
      <c r="D38" s="60">
        <f>D39+D42+D44</f>
        <v>3697.8</v>
      </c>
      <c r="E38" s="32">
        <f t="shared" si="0"/>
        <v>19.658587673643417</v>
      </c>
    </row>
    <row r="39" spans="1:5" s="13" customFormat="1" ht="21">
      <c r="A39" s="61" t="s">
        <v>246</v>
      </c>
      <c r="B39" s="50" t="s">
        <v>263</v>
      </c>
      <c r="C39" s="62">
        <f>C40+C41</f>
        <v>16756.3</v>
      </c>
      <c r="D39" s="62">
        <f>D40+D41</f>
        <v>3336.4</v>
      </c>
      <c r="E39" s="32">
        <f t="shared" si="0"/>
        <v>19.911316937510072</v>
      </c>
    </row>
    <row r="40" spans="1:5" s="24" customFormat="1" ht="22.5">
      <c r="A40" s="35" t="s">
        <v>247</v>
      </c>
      <c r="B40" s="63" t="s">
        <v>248</v>
      </c>
      <c r="C40" s="37">
        <v>2510.2</v>
      </c>
      <c r="D40" s="64">
        <v>501.5</v>
      </c>
      <c r="E40" s="37">
        <f t="shared" si="0"/>
        <v>19.978487769898816</v>
      </c>
    </row>
    <row r="41" spans="1:5" s="24" customFormat="1" ht="22.5">
      <c r="A41" s="35" t="s">
        <v>249</v>
      </c>
      <c r="B41" s="63" t="s">
        <v>250</v>
      </c>
      <c r="C41" s="37">
        <v>14246.1</v>
      </c>
      <c r="D41" s="64">
        <v>2834.9</v>
      </c>
      <c r="E41" s="37">
        <f t="shared" si="0"/>
        <v>19.899481261538245</v>
      </c>
    </row>
    <row r="42" spans="1:5" s="13" customFormat="1" ht="21">
      <c r="A42" s="61" t="s">
        <v>251</v>
      </c>
      <c r="B42" s="50" t="s">
        <v>252</v>
      </c>
      <c r="C42" s="62">
        <f>C43</f>
        <v>396</v>
      </c>
      <c r="D42" s="62">
        <f>D43</f>
        <v>356.4</v>
      </c>
      <c r="E42" s="32">
        <f t="shared" si="0"/>
        <v>89.99999999999999</v>
      </c>
    </row>
    <row r="43" spans="1:5" ht="45">
      <c r="A43" s="65" t="s">
        <v>253</v>
      </c>
      <c r="B43" s="36" t="s">
        <v>254</v>
      </c>
      <c r="C43" s="37">
        <v>396</v>
      </c>
      <c r="D43" s="38">
        <v>356.4</v>
      </c>
      <c r="E43" s="37">
        <f t="shared" si="0"/>
        <v>89.99999999999999</v>
      </c>
    </row>
    <row r="44" spans="1:5" s="13" customFormat="1" ht="12.75">
      <c r="A44" s="56" t="s">
        <v>255</v>
      </c>
      <c r="B44" s="50" t="s">
        <v>256</v>
      </c>
      <c r="C44" s="62">
        <f>C45</f>
        <v>1657.8</v>
      </c>
      <c r="D44" s="62">
        <f>D45</f>
        <v>5</v>
      </c>
      <c r="E44" s="32">
        <f t="shared" si="0"/>
        <v>0.30160453613222343</v>
      </c>
    </row>
    <row r="45" spans="1:5" s="13" customFormat="1" ht="21">
      <c r="A45" s="56" t="s">
        <v>257</v>
      </c>
      <c r="B45" s="50" t="s">
        <v>258</v>
      </c>
      <c r="C45" s="62">
        <f>C46</f>
        <v>1657.8</v>
      </c>
      <c r="D45" s="62">
        <f>D46</f>
        <v>5</v>
      </c>
      <c r="E45" s="32">
        <f t="shared" si="0"/>
        <v>0.30160453613222343</v>
      </c>
    </row>
    <row r="46" spans="1:5" ht="22.5">
      <c r="A46" s="35" t="s">
        <v>259</v>
      </c>
      <c r="B46" s="36" t="s">
        <v>260</v>
      </c>
      <c r="C46" s="37">
        <v>1657.8</v>
      </c>
      <c r="D46" s="38">
        <v>5</v>
      </c>
      <c r="E46" s="37">
        <f t="shared" si="0"/>
        <v>0.30160453613222343</v>
      </c>
    </row>
    <row r="47" spans="1:5" s="13" customFormat="1" ht="12.75">
      <c r="A47" s="30"/>
      <c r="B47" s="66" t="s">
        <v>261</v>
      </c>
      <c r="C47" s="32">
        <f>C37+C11</f>
        <v>34956.6</v>
      </c>
      <c r="D47" s="32">
        <f>D37+D11</f>
        <v>6578.4</v>
      </c>
      <c r="E47" s="32">
        <f t="shared" si="0"/>
        <v>18.81876383858842</v>
      </c>
    </row>
  </sheetData>
  <sheetProtection/>
  <mergeCells count="5">
    <mergeCell ref="A1:E1"/>
    <mergeCell ref="A2:E2"/>
    <mergeCell ref="A3:E3"/>
    <mergeCell ref="A4:E4"/>
    <mergeCell ref="A7:E7"/>
  </mergeCells>
  <printOptions/>
  <pageMargins left="0.7874015748031497" right="0.29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9"/>
  <sheetViews>
    <sheetView tabSelected="1" zoomScalePageLayoutView="0" workbookViewId="0" topLeftCell="A1">
      <selection activeCell="L50" sqref="L50"/>
    </sheetView>
  </sheetViews>
  <sheetFormatPr defaultColWidth="9.00390625" defaultRowHeight="12.75"/>
  <cols>
    <col min="1" max="1" width="33.875" style="19" customWidth="1"/>
    <col min="2" max="2" width="22.375" style="20" customWidth="1"/>
    <col min="3" max="3" width="14.125" style="20" customWidth="1"/>
    <col min="4" max="4" width="0.12890625" style="20" customWidth="1"/>
    <col min="5" max="5" width="12.625" style="20" hidden="1" customWidth="1"/>
    <col min="6" max="6" width="12.875" style="20" hidden="1" customWidth="1"/>
    <col min="7" max="7" width="12.125" style="20" customWidth="1"/>
    <col min="8" max="8" width="9.875" style="20" customWidth="1"/>
    <col min="9" max="16384" width="9.125" style="12" customWidth="1"/>
  </cols>
  <sheetData>
    <row r="2" spans="1:8" ht="24.75" customHeight="1">
      <c r="A2" s="22" t="s">
        <v>265</v>
      </c>
      <c r="B2" s="22"/>
      <c r="C2" s="22"/>
      <c r="D2" s="22"/>
      <c r="E2" s="22"/>
      <c r="F2" s="22"/>
      <c r="G2" s="22"/>
      <c r="H2" s="22"/>
    </row>
    <row r="3" spans="9:18" ht="12.75">
      <c r="I3" s="20"/>
      <c r="J3" s="20"/>
      <c r="K3" s="20"/>
      <c r="L3" s="20"/>
      <c r="M3" s="20"/>
      <c r="N3" s="20"/>
      <c r="O3" s="20"/>
      <c r="P3" s="20"/>
      <c r="Q3" s="20"/>
      <c r="R3" s="20"/>
    </row>
    <row r="4" ht="13.5" thickBot="1">
      <c r="A4" s="23" t="s">
        <v>188</v>
      </c>
    </row>
    <row r="5" spans="1:18" s="20" customFormat="1" ht="76.5">
      <c r="A5" s="6" t="s">
        <v>0</v>
      </c>
      <c r="B5" s="7" t="s">
        <v>1</v>
      </c>
      <c r="C5" s="7" t="s">
        <v>183</v>
      </c>
      <c r="D5" s="7" t="s">
        <v>2</v>
      </c>
      <c r="E5" s="8" t="s">
        <v>3</v>
      </c>
      <c r="F5" s="9" t="s">
        <v>4</v>
      </c>
      <c r="G5" s="8" t="s">
        <v>181</v>
      </c>
      <c r="H5" s="10" t="s">
        <v>182</v>
      </c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8" ht="12.75">
      <c r="A6" s="67" t="s">
        <v>5</v>
      </c>
      <c r="B6" s="68" t="s">
        <v>164</v>
      </c>
      <c r="C6" s="69">
        <f>C7+C8+C9+C10+C11+C12+C13+C14+C15+C16+C17+C22</f>
        <v>10404100</v>
      </c>
      <c r="D6" s="69">
        <f>D7+D8+D9+D10+D11+D13</f>
        <v>386031.47</v>
      </c>
      <c r="E6" s="69">
        <f>E7+E8+E9+E10+E11+E12+E14+E16+E17</f>
        <v>869840.4700000001</v>
      </c>
      <c r="F6" s="69">
        <f>F7+F8+F9+F10+F11+F12+F14+F16</f>
        <v>591576.67</v>
      </c>
      <c r="G6" s="69">
        <f>G7+G8+G9+G10+G11+G12+G13+G19+G18+G14+G15+G16+G20+G21+G22</f>
        <v>1849448.61</v>
      </c>
      <c r="H6" s="70">
        <f>G6/C6*100</f>
        <v>17.776151805538202</v>
      </c>
    </row>
    <row r="7" spans="1:8" ht="12.75">
      <c r="A7" s="71" t="s">
        <v>7</v>
      </c>
      <c r="B7" s="72" t="s">
        <v>6</v>
      </c>
      <c r="C7" s="73">
        <v>974600</v>
      </c>
      <c r="D7" s="73">
        <v>86800</v>
      </c>
      <c r="E7" s="73">
        <v>70418.48</v>
      </c>
      <c r="F7" s="73">
        <v>53328.92</v>
      </c>
      <c r="G7" s="73">
        <f>F7+E7+D7</f>
        <v>210547.4</v>
      </c>
      <c r="H7" s="74">
        <f aca="true" t="shared" si="0" ref="H7:H70">G7/C7*100</f>
        <v>21.603468089472603</v>
      </c>
    </row>
    <row r="8" spans="1:8" ht="22.5">
      <c r="A8" s="71" t="s">
        <v>8</v>
      </c>
      <c r="B8" s="72" t="s">
        <v>9</v>
      </c>
      <c r="C8" s="73">
        <v>294300</v>
      </c>
      <c r="D8" s="72"/>
      <c r="E8" s="73">
        <v>41439.99</v>
      </c>
      <c r="F8" s="73">
        <v>16105.33</v>
      </c>
      <c r="G8" s="73">
        <f>F8+E8</f>
        <v>57545.32</v>
      </c>
      <c r="H8" s="74">
        <f t="shared" si="0"/>
        <v>19.55328576282705</v>
      </c>
    </row>
    <row r="9" spans="1:8" ht="22.5">
      <c r="A9" s="71" t="s">
        <v>10</v>
      </c>
      <c r="B9" s="72" t="s">
        <v>11</v>
      </c>
      <c r="C9" s="73">
        <v>774500</v>
      </c>
      <c r="D9" s="73">
        <v>66300</v>
      </c>
      <c r="E9" s="73">
        <v>195648.43</v>
      </c>
      <c r="F9" s="73">
        <v>50916.62</v>
      </c>
      <c r="G9" s="73">
        <f>F9+E9+D9</f>
        <v>312865.05</v>
      </c>
      <c r="H9" s="74">
        <f t="shared" si="0"/>
        <v>40.3957456423499</v>
      </c>
    </row>
    <row r="10" spans="1:8" ht="22.5">
      <c r="A10" s="71" t="s">
        <v>12</v>
      </c>
      <c r="B10" s="72" t="s">
        <v>13</v>
      </c>
      <c r="C10" s="73">
        <v>233900</v>
      </c>
      <c r="D10" s="72"/>
      <c r="E10" s="73">
        <v>32895.72</v>
      </c>
      <c r="F10" s="73">
        <v>57361.53</v>
      </c>
      <c r="G10" s="73">
        <f>F10+E10</f>
        <v>90257.25</v>
      </c>
      <c r="H10" s="74">
        <f t="shared" si="0"/>
        <v>38.58796494228302</v>
      </c>
    </row>
    <row r="11" spans="1:8" ht="22.5">
      <c r="A11" s="71" t="s">
        <v>14</v>
      </c>
      <c r="B11" s="72" t="s">
        <v>165</v>
      </c>
      <c r="C11" s="73">
        <v>6043500</v>
      </c>
      <c r="D11" s="73">
        <v>230900</v>
      </c>
      <c r="E11" s="73">
        <v>349406.52</v>
      </c>
      <c r="F11" s="73">
        <v>282713.78</v>
      </c>
      <c r="G11" s="73">
        <f>SUM(D11:F11)</f>
        <v>863020.3</v>
      </c>
      <c r="H11" s="74">
        <f t="shared" si="0"/>
        <v>14.280140646976092</v>
      </c>
    </row>
    <row r="12" spans="1:8" ht="22.5">
      <c r="A12" s="71" t="s">
        <v>15</v>
      </c>
      <c r="B12" s="72" t="s">
        <v>166</v>
      </c>
      <c r="C12" s="73">
        <v>1825100</v>
      </c>
      <c r="D12" s="72"/>
      <c r="E12" s="73">
        <v>168539.41</v>
      </c>
      <c r="F12" s="73">
        <v>125750.49</v>
      </c>
      <c r="G12" s="73">
        <f>F12+E12</f>
        <v>294289.9</v>
      </c>
      <c r="H12" s="74">
        <f t="shared" si="0"/>
        <v>16.12459043340091</v>
      </c>
    </row>
    <row r="13" spans="1:8" ht="12.75">
      <c r="A13" s="71" t="s">
        <v>16</v>
      </c>
      <c r="B13" s="72" t="s">
        <v>167</v>
      </c>
      <c r="C13" s="73">
        <v>94100</v>
      </c>
      <c r="D13" s="73">
        <v>2031.47</v>
      </c>
      <c r="E13" s="72"/>
      <c r="F13" s="72"/>
      <c r="G13" s="73">
        <f>D13</f>
        <v>2031.47</v>
      </c>
      <c r="H13" s="74">
        <f t="shared" si="0"/>
        <v>2.15884165781084</v>
      </c>
    </row>
    <row r="14" spans="1:8" ht="12.75">
      <c r="A14" s="71" t="s">
        <v>19</v>
      </c>
      <c r="B14" s="72" t="s">
        <v>169</v>
      </c>
      <c r="C14" s="73">
        <v>9000</v>
      </c>
      <c r="D14" s="72"/>
      <c r="E14" s="75">
        <v>300</v>
      </c>
      <c r="F14" s="75">
        <v>600</v>
      </c>
      <c r="G14" s="73">
        <f>F14+E14</f>
        <v>900</v>
      </c>
      <c r="H14" s="74">
        <f t="shared" si="0"/>
        <v>10</v>
      </c>
    </row>
    <row r="15" spans="1:8" ht="12.75">
      <c r="A15" s="71" t="s">
        <v>20</v>
      </c>
      <c r="B15" s="72" t="s">
        <v>170</v>
      </c>
      <c r="C15" s="73">
        <v>15000</v>
      </c>
      <c r="D15" s="72"/>
      <c r="E15" s="72"/>
      <c r="F15" s="72"/>
      <c r="G15" s="73">
        <f>F15+E15+D15</f>
        <v>0</v>
      </c>
      <c r="H15" s="74">
        <f t="shared" si="0"/>
        <v>0</v>
      </c>
    </row>
    <row r="16" spans="1:18" ht="12.75">
      <c r="A16" s="71" t="s">
        <v>21</v>
      </c>
      <c r="B16" s="72" t="s">
        <v>171</v>
      </c>
      <c r="C16" s="73">
        <v>50000</v>
      </c>
      <c r="D16" s="72"/>
      <c r="E16" s="73">
        <v>4800</v>
      </c>
      <c r="F16" s="73">
        <v>4800</v>
      </c>
      <c r="G16" s="73">
        <f>F16+E16</f>
        <v>9600</v>
      </c>
      <c r="H16" s="74">
        <f t="shared" si="0"/>
        <v>19.2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71" t="s">
        <v>173</v>
      </c>
      <c r="B17" s="72" t="s">
        <v>168</v>
      </c>
      <c r="C17" s="73">
        <f>C18+C19+C20+C21</f>
        <v>86700</v>
      </c>
      <c r="D17" s="72"/>
      <c r="E17" s="73">
        <f>E18+E19+E20+E21+E22</f>
        <v>6391.92</v>
      </c>
      <c r="F17" s="73">
        <f>F18+F19+F20+F21</f>
        <v>2000</v>
      </c>
      <c r="G17" s="73">
        <f>E17+F17</f>
        <v>8391.92</v>
      </c>
      <c r="H17" s="74">
        <f t="shared" si="0"/>
        <v>9.67926182237601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8" s="16" customFormat="1" ht="22.5">
      <c r="A18" s="76" t="s">
        <v>18</v>
      </c>
      <c r="B18" s="77" t="s">
        <v>168</v>
      </c>
      <c r="C18" s="78">
        <v>17000</v>
      </c>
      <c r="D18" s="77"/>
      <c r="E18" s="77">
        <v>491.92</v>
      </c>
      <c r="F18" s="77"/>
      <c r="G18" s="78">
        <f>F18+E18+D18</f>
        <v>491.92</v>
      </c>
      <c r="H18" s="74">
        <f t="shared" si="0"/>
        <v>2.8936470588235297</v>
      </c>
    </row>
    <row r="19" spans="1:8" s="16" customFormat="1" ht="12.75">
      <c r="A19" s="76" t="s">
        <v>17</v>
      </c>
      <c r="B19" s="77" t="s">
        <v>168</v>
      </c>
      <c r="C19" s="78">
        <v>40000</v>
      </c>
      <c r="D19" s="77"/>
      <c r="E19" s="78">
        <v>5900</v>
      </c>
      <c r="F19" s="77">
        <v>2000</v>
      </c>
      <c r="G19" s="78">
        <f>F19+E19+D19</f>
        <v>7900</v>
      </c>
      <c r="H19" s="74">
        <f t="shared" si="0"/>
        <v>19.75</v>
      </c>
    </row>
    <row r="20" spans="1:8" s="16" customFormat="1" ht="12.75">
      <c r="A20" s="76" t="s">
        <v>22</v>
      </c>
      <c r="B20" s="77" t="s">
        <v>168</v>
      </c>
      <c r="C20" s="78">
        <v>1000</v>
      </c>
      <c r="D20" s="77"/>
      <c r="E20" s="77"/>
      <c r="F20" s="77"/>
      <c r="G20" s="78">
        <f>F20+E20+D20</f>
        <v>0</v>
      </c>
      <c r="H20" s="74">
        <f t="shared" si="0"/>
        <v>0</v>
      </c>
    </row>
    <row r="21" spans="1:18" s="16" customFormat="1" ht="12.75">
      <c r="A21" s="76" t="s">
        <v>23</v>
      </c>
      <c r="B21" s="77" t="s">
        <v>168</v>
      </c>
      <c r="C21" s="78">
        <v>28700</v>
      </c>
      <c r="D21" s="77"/>
      <c r="E21" s="77"/>
      <c r="F21" s="77"/>
      <c r="G21" s="78">
        <f>F21+E21+D21</f>
        <v>0</v>
      </c>
      <c r="H21" s="74">
        <f t="shared" si="0"/>
        <v>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16" customFormat="1" ht="12.75">
      <c r="A22" s="71" t="s">
        <v>24</v>
      </c>
      <c r="B22" s="72" t="s">
        <v>168</v>
      </c>
      <c r="C22" s="73">
        <v>3400</v>
      </c>
      <c r="D22" s="72"/>
      <c r="E22" s="72"/>
      <c r="F22" s="72"/>
      <c r="G22" s="73">
        <f>F22+E22+D22</f>
        <v>0</v>
      </c>
      <c r="H22" s="74">
        <f t="shared" si="0"/>
        <v>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8" ht="12.75">
      <c r="A23" s="79" t="s">
        <v>25</v>
      </c>
      <c r="B23" s="68" t="s">
        <v>27</v>
      </c>
      <c r="C23" s="69">
        <f>C24</f>
        <v>54000</v>
      </c>
      <c r="D23" s="69">
        <f>D24</f>
        <v>0</v>
      </c>
      <c r="E23" s="69">
        <f>E24</f>
        <v>0</v>
      </c>
      <c r="F23" s="69">
        <f>F24</f>
        <v>0</v>
      </c>
      <c r="G23" s="69">
        <f>G24</f>
        <v>0</v>
      </c>
      <c r="H23" s="70">
        <f t="shared" si="0"/>
        <v>0</v>
      </c>
    </row>
    <row r="24" spans="1:18" ht="12.75">
      <c r="A24" s="71" t="s">
        <v>25</v>
      </c>
      <c r="B24" s="72" t="s">
        <v>26</v>
      </c>
      <c r="C24" s="73">
        <v>54000</v>
      </c>
      <c r="D24" s="72"/>
      <c r="E24" s="72"/>
      <c r="F24" s="72"/>
      <c r="G24" s="73">
        <f>D24+E24+F24</f>
        <v>0</v>
      </c>
      <c r="H24" s="74">
        <f t="shared" si="0"/>
        <v>0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0.5" customHeight="1">
      <c r="A25" s="79" t="s">
        <v>28</v>
      </c>
      <c r="B25" s="80" t="s">
        <v>29</v>
      </c>
      <c r="C25" s="69">
        <f>C26+C27+C31+C32+C33+C34+C37+C42+C43+C44+C45</f>
        <v>1155400</v>
      </c>
      <c r="D25" s="69">
        <f>D41+D26+D28+D29+D31+D35+D32+D33+D39+D40+D36+D43+D44+D45</f>
        <v>0</v>
      </c>
      <c r="E25" s="69">
        <f>E41+E26+E28+E29+E31+E35+E32+E33+E39+E40+E36+E43+E44+E45</f>
        <v>4627.13</v>
      </c>
      <c r="F25" s="69">
        <f>F27+F32+F33</f>
        <v>26587</v>
      </c>
      <c r="G25" s="69">
        <f>G27+G31+G32+G37+G42</f>
        <v>72119.13</v>
      </c>
      <c r="H25" s="70">
        <f t="shared" si="0"/>
        <v>6.241918815994461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s="17" customFormat="1" ht="12.75">
      <c r="A26" s="81" t="s">
        <v>32</v>
      </c>
      <c r="B26" s="82" t="s">
        <v>44</v>
      </c>
      <c r="C26" s="83">
        <v>110000</v>
      </c>
      <c r="D26" s="84"/>
      <c r="E26" s="85"/>
      <c r="F26" s="1"/>
      <c r="G26" s="73">
        <f>D26+E26+F26</f>
        <v>0</v>
      </c>
      <c r="H26" s="74">
        <f t="shared" si="0"/>
        <v>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s="17" customFormat="1" ht="12.75">
      <c r="A27" s="81" t="s">
        <v>174</v>
      </c>
      <c r="B27" s="82" t="s">
        <v>42</v>
      </c>
      <c r="C27" s="73">
        <f>C28+C29+C30</f>
        <v>212653</v>
      </c>
      <c r="D27" s="84"/>
      <c r="E27" s="85"/>
      <c r="F27" s="86">
        <f>F28+F29+F30</f>
        <v>19987</v>
      </c>
      <c r="G27" s="73">
        <f>F27+E27+D27</f>
        <v>19987</v>
      </c>
      <c r="H27" s="74">
        <f t="shared" si="0"/>
        <v>9.398879865320499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8" s="16" customFormat="1" ht="12.75">
      <c r="A28" s="87" t="s">
        <v>50</v>
      </c>
      <c r="B28" s="2" t="s">
        <v>42</v>
      </c>
      <c r="C28" s="88">
        <v>105000</v>
      </c>
      <c r="D28" s="3"/>
      <c r="E28" s="4"/>
      <c r="F28" s="5"/>
      <c r="G28" s="78">
        <f>D28+E28+F28</f>
        <v>0</v>
      </c>
      <c r="H28" s="74">
        <f t="shared" si="0"/>
        <v>0</v>
      </c>
    </row>
    <row r="29" spans="1:18" s="16" customFormat="1" ht="22.5">
      <c r="A29" s="87" t="s">
        <v>31</v>
      </c>
      <c r="B29" s="2" t="s">
        <v>42</v>
      </c>
      <c r="C29" s="88">
        <v>105000</v>
      </c>
      <c r="D29" s="3"/>
      <c r="E29" s="4"/>
      <c r="F29" s="88">
        <v>17334</v>
      </c>
      <c r="G29" s="78">
        <f>F29+E29+D29</f>
        <v>17334</v>
      </c>
      <c r="H29" s="74">
        <f t="shared" si="0"/>
        <v>16.50857142857143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s="16" customFormat="1" ht="12.75">
      <c r="A30" s="87" t="s">
        <v>47</v>
      </c>
      <c r="B30" s="2" t="s">
        <v>42</v>
      </c>
      <c r="C30" s="88">
        <v>2653</v>
      </c>
      <c r="D30" s="3"/>
      <c r="E30" s="4"/>
      <c r="F30" s="88">
        <v>2653</v>
      </c>
      <c r="G30" s="78">
        <f>F30+E30+D30</f>
        <v>2653</v>
      </c>
      <c r="H30" s="74">
        <f t="shared" si="0"/>
        <v>100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8" s="17" customFormat="1" ht="12.75">
      <c r="A31" s="81" t="s">
        <v>33</v>
      </c>
      <c r="B31" s="82" t="s">
        <v>43</v>
      </c>
      <c r="C31" s="83">
        <v>65000</v>
      </c>
      <c r="D31" s="73"/>
      <c r="E31" s="73">
        <v>4627.13</v>
      </c>
      <c r="F31" s="1"/>
      <c r="G31" s="73">
        <f>F31+E31+D31</f>
        <v>4627.13</v>
      </c>
      <c r="H31" s="74">
        <f t="shared" si="0"/>
        <v>7.118661538461539</v>
      </c>
    </row>
    <row r="32" spans="1:8" s="17" customFormat="1" ht="12.75">
      <c r="A32" s="81" t="s">
        <v>35</v>
      </c>
      <c r="B32" s="82" t="s">
        <v>178</v>
      </c>
      <c r="C32" s="83">
        <v>30000</v>
      </c>
      <c r="D32" s="84"/>
      <c r="E32" s="85"/>
      <c r="F32" s="86">
        <v>6600</v>
      </c>
      <c r="G32" s="73">
        <f>F32+E32+D32</f>
        <v>6600</v>
      </c>
      <c r="H32" s="74">
        <f t="shared" si="0"/>
        <v>22</v>
      </c>
    </row>
    <row r="33" spans="1:18" s="17" customFormat="1" ht="12.75">
      <c r="A33" s="81" t="s">
        <v>47</v>
      </c>
      <c r="B33" s="82" t="s">
        <v>175</v>
      </c>
      <c r="C33" s="83">
        <v>22347</v>
      </c>
      <c r="D33" s="84"/>
      <c r="E33" s="85"/>
      <c r="F33" s="83"/>
      <c r="G33" s="73">
        <v>0</v>
      </c>
      <c r="H33" s="74">
        <f t="shared" si="0"/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s="17" customFormat="1" ht="12.75">
      <c r="A34" s="81" t="s">
        <v>173</v>
      </c>
      <c r="B34" s="82" t="s">
        <v>45</v>
      </c>
      <c r="C34" s="73">
        <f>C35+C36</f>
        <v>14000</v>
      </c>
      <c r="D34" s="84"/>
      <c r="E34" s="85"/>
      <c r="F34" s="83"/>
      <c r="G34" s="73">
        <v>0</v>
      </c>
      <c r="H34" s="74">
        <f t="shared" si="0"/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s="16" customFormat="1" ht="12.75">
      <c r="A35" s="87" t="s">
        <v>34</v>
      </c>
      <c r="B35" s="2" t="s">
        <v>45</v>
      </c>
      <c r="C35" s="88">
        <v>7000</v>
      </c>
      <c r="D35" s="3"/>
      <c r="E35" s="4"/>
      <c r="F35" s="5"/>
      <c r="G35" s="78">
        <f>F35+E35+D35</f>
        <v>0</v>
      </c>
      <c r="H35" s="74">
        <f t="shared" si="0"/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8" s="16" customFormat="1" ht="12.75">
      <c r="A36" s="87" t="s">
        <v>38</v>
      </c>
      <c r="B36" s="2" t="s">
        <v>45</v>
      </c>
      <c r="C36" s="88">
        <v>7000</v>
      </c>
      <c r="D36" s="3"/>
      <c r="E36" s="4"/>
      <c r="F36" s="5"/>
      <c r="G36" s="78">
        <f>F36+E36+D36</f>
        <v>0</v>
      </c>
      <c r="H36" s="74">
        <f t="shared" si="0"/>
        <v>0</v>
      </c>
    </row>
    <row r="37" spans="1:18" s="17" customFormat="1" ht="22.5">
      <c r="A37" s="81" t="s">
        <v>101</v>
      </c>
      <c r="B37" s="82" t="s">
        <v>176</v>
      </c>
      <c r="C37" s="73">
        <f>C38+C39+C40+C41</f>
        <v>139480</v>
      </c>
      <c r="D37" s="84"/>
      <c r="E37" s="85"/>
      <c r="F37" s="1"/>
      <c r="G37" s="73">
        <f>SUM(G38:G41)</f>
        <v>40385</v>
      </c>
      <c r="H37" s="74">
        <f t="shared" si="0"/>
        <v>28.953971895612273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8" s="16" customFormat="1" ht="12.75">
      <c r="A38" s="87" t="s">
        <v>172</v>
      </c>
      <c r="B38" s="2" t="s">
        <v>176</v>
      </c>
      <c r="C38" s="88">
        <v>46000</v>
      </c>
      <c r="D38" s="3"/>
      <c r="E38" s="4"/>
      <c r="F38" s="88">
        <v>36410</v>
      </c>
      <c r="G38" s="78">
        <f>SUM(F38)</f>
        <v>36410</v>
      </c>
      <c r="H38" s="74">
        <f t="shared" si="0"/>
        <v>79.15217391304348</v>
      </c>
    </row>
    <row r="39" spans="1:8" s="16" customFormat="1" ht="12.75">
      <c r="A39" s="87" t="s">
        <v>36</v>
      </c>
      <c r="B39" s="2" t="s">
        <v>176</v>
      </c>
      <c r="C39" s="88">
        <v>12000</v>
      </c>
      <c r="D39" s="3"/>
      <c r="E39" s="4"/>
      <c r="F39" s="5"/>
      <c r="G39" s="78">
        <f>F39+E39+D39</f>
        <v>0</v>
      </c>
      <c r="H39" s="74">
        <f t="shared" si="0"/>
        <v>0</v>
      </c>
    </row>
    <row r="40" spans="1:18" s="16" customFormat="1" ht="12.75">
      <c r="A40" s="87" t="s">
        <v>37</v>
      </c>
      <c r="B40" s="2" t="s">
        <v>176</v>
      </c>
      <c r="C40" s="88">
        <v>9480</v>
      </c>
      <c r="D40" s="3"/>
      <c r="E40" s="4"/>
      <c r="F40" s="89">
        <v>3975</v>
      </c>
      <c r="G40" s="78">
        <f>SUM(E40:F40)</f>
        <v>3975</v>
      </c>
      <c r="H40" s="74">
        <f t="shared" si="0"/>
        <v>41.93037974683544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s="16" customFormat="1" ht="12.75" customHeight="1">
      <c r="A41" s="87" t="s">
        <v>30</v>
      </c>
      <c r="B41" s="2" t="s">
        <v>177</v>
      </c>
      <c r="C41" s="88">
        <v>72000</v>
      </c>
      <c r="D41" s="3"/>
      <c r="E41" s="4"/>
      <c r="F41" s="5"/>
      <c r="G41" s="78">
        <f>D41+E41+F41</f>
        <v>0</v>
      </c>
      <c r="H41" s="74">
        <f t="shared" si="0"/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8" s="17" customFormat="1" ht="12.75" customHeight="1">
      <c r="A42" s="81" t="s">
        <v>179</v>
      </c>
      <c r="B42" s="90" t="s">
        <v>46</v>
      </c>
      <c r="C42" s="91">
        <v>520</v>
      </c>
      <c r="D42" s="84"/>
      <c r="E42" s="85"/>
      <c r="F42" s="86">
        <v>520</v>
      </c>
      <c r="G42" s="73">
        <f>F42+E42+D42</f>
        <v>520</v>
      </c>
      <c r="H42" s="74">
        <f t="shared" si="0"/>
        <v>100</v>
      </c>
    </row>
    <row r="43" spans="1:8" s="17" customFormat="1" ht="12.75">
      <c r="A43" s="81" t="s">
        <v>39</v>
      </c>
      <c r="B43" s="82" t="s">
        <v>48</v>
      </c>
      <c r="C43" s="83">
        <v>20000</v>
      </c>
      <c r="D43" s="84"/>
      <c r="E43" s="85"/>
      <c r="F43" s="1"/>
      <c r="G43" s="73">
        <f>F43+E43+D43</f>
        <v>0</v>
      </c>
      <c r="H43" s="74">
        <f t="shared" si="0"/>
        <v>0</v>
      </c>
    </row>
    <row r="44" spans="1:18" s="17" customFormat="1" ht="12.75">
      <c r="A44" s="81" t="s">
        <v>40</v>
      </c>
      <c r="B44" s="82" t="s">
        <v>49</v>
      </c>
      <c r="C44" s="83">
        <v>379600</v>
      </c>
      <c r="D44" s="84"/>
      <c r="E44" s="85"/>
      <c r="F44" s="1"/>
      <c r="G44" s="73">
        <f>F44+E44+D44</f>
        <v>0</v>
      </c>
      <c r="H44" s="74">
        <f t="shared" si="0"/>
        <v>0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8" s="17" customFormat="1" ht="22.5">
      <c r="A45" s="81" t="s">
        <v>41</v>
      </c>
      <c r="B45" s="82" t="s">
        <v>49</v>
      </c>
      <c r="C45" s="83">
        <v>161800</v>
      </c>
      <c r="D45" s="84"/>
      <c r="E45" s="85"/>
      <c r="F45" s="1"/>
      <c r="G45" s="73">
        <f>F45+E45+D45</f>
        <v>0</v>
      </c>
      <c r="H45" s="74">
        <f t="shared" si="0"/>
        <v>0</v>
      </c>
    </row>
    <row r="46" spans="1:18" ht="12.75">
      <c r="A46" s="92" t="s">
        <v>51</v>
      </c>
      <c r="B46" s="80" t="s">
        <v>112</v>
      </c>
      <c r="C46" s="69">
        <f>C47+C48+C49+C50</f>
        <v>396000</v>
      </c>
      <c r="D46" s="69">
        <f>D47+D48+D49+D50</f>
        <v>0</v>
      </c>
      <c r="E46" s="69">
        <f>E47+E48+E49+E50</f>
        <v>20614.59</v>
      </c>
      <c r="F46" s="69">
        <f>F47+F48+F49+F50</f>
        <v>17186.4</v>
      </c>
      <c r="G46" s="69">
        <f>SUM(G47:G48)</f>
        <v>37800.99</v>
      </c>
      <c r="H46" s="70">
        <f t="shared" si="0"/>
        <v>9.545704545454544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8" s="17" customFormat="1" ht="12.75">
      <c r="A47" s="93" t="s">
        <v>114</v>
      </c>
      <c r="B47" s="1" t="s">
        <v>113</v>
      </c>
      <c r="C47" s="83">
        <v>216500</v>
      </c>
      <c r="D47" s="72"/>
      <c r="E47" s="73">
        <v>15833.02</v>
      </c>
      <c r="F47" s="72">
        <v>13200</v>
      </c>
      <c r="G47" s="73">
        <f>SUM(E47:F47)</f>
        <v>29033.02</v>
      </c>
      <c r="H47" s="74">
        <f t="shared" si="0"/>
        <v>13.410170900692842</v>
      </c>
    </row>
    <row r="48" spans="1:8" s="17" customFormat="1" ht="22.5">
      <c r="A48" s="93" t="s">
        <v>115</v>
      </c>
      <c r="B48" s="1" t="s">
        <v>116</v>
      </c>
      <c r="C48" s="83">
        <v>65400</v>
      </c>
      <c r="D48" s="72"/>
      <c r="E48" s="73">
        <v>4781.57</v>
      </c>
      <c r="F48" s="72">
        <v>3986.4</v>
      </c>
      <c r="G48" s="73">
        <f>SUM(E48:F48)</f>
        <v>8767.97</v>
      </c>
      <c r="H48" s="74">
        <f t="shared" si="0"/>
        <v>13.406681957186542</v>
      </c>
    </row>
    <row r="49" spans="1:18" s="17" customFormat="1" ht="12.75">
      <c r="A49" s="93" t="s">
        <v>117</v>
      </c>
      <c r="B49" s="1" t="s">
        <v>118</v>
      </c>
      <c r="C49" s="83">
        <v>25100</v>
      </c>
      <c r="D49" s="72"/>
      <c r="E49" s="72"/>
      <c r="F49" s="72"/>
      <c r="G49" s="73">
        <f>F49+E49+D49</f>
        <v>0</v>
      </c>
      <c r="H49" s="74">
        <f t="shared" si="0"/>
        <v>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8" s="17" customFormat="1" ht="22.5">
      <c r="A50" s="93" t="s">
        <v>52</v>
      </c>
      <c r="B50" s="1" t="s">
        <v>119</v>
      </c>
      <c r="C50" s="83">
        <v>89000</v>
      </c>
      <c r="D50" s="72"/>
      <c r="E50" s="72"/>
      <c r="F50" s="72"/>
      <c r="G50" s="73">
        <f>F50+E50+D50</f>
        <v>0</v>
      </c>
      <c r="H50" s="74">
        <f t="shared" si="0"/>
        <v>0</v>
      </c>
    </row>
    <row r="51" spans="1:18" ht="21.75">
      <c r="A51" s="92" t="s">
        <v>53</v>
      </c>
      <c r="B51" s="94" t="s">
        <v>120</v>
      </c>
      <c r="C51" s="69">
        <f>C52+C53+C54+C55</f>
        <v>636700</v>
      </c>
      <c r="D51" s="69">
        <f>D52+D53+D54+D55</f>
        <v>0</v>
      </c>
      <c r="E51" s="69">
        <f>E52+E53+E54+E55</f>
        <v>0</v>
      </c>
      <c r="F51" s="69">
        <f>F52+F53+F54+F55</f>
        <v>13880</v>
      </c>
      <c r="G51" s="69">
        <f>G52+G53+G54+G55</f>
        <v>13880</v>
      </c>
      <c r="H51" s="70">
        <f t="shared" si="0"/>
        <v>2.179990576409612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8" s="17" customFormat="1" ht="33.75">
      <c r="A52" s="95" t="s">
        <v>54</v>
      </c>
      <c r="B52" s="1" t="s">
        <v>121</v>
      </c>
      <c r="C52" s="73">
        <v>500000</v>
      </c>
      <c r="D52" s="72"/>
      <c r="E52" s="72"/>
      <c r="F52" s="72"/>
      <c r="G52" s="73">
        <f>D52+E52+F52</f>
        <v>0</v>
      </c>
      <c r="H52" s="74">
        <f t="shared" si="0"/>
        <v>0</v>
      </c>
    </row>
    <row r="53" spans="1:8" s="17" customFormat="1" ht="12.75">
      <c r="A53" s="96" t="s">
        <v>55</v>
      </c>
      <c r="B53" s="1" t="s">
        <v>122</v>
      </c>
      <c r="C53" s="73">
        <v>51120</v>
      </c>
      <c r="D53" s="72"/>
      <c r="E53" s="72"/>
      <c r="F53" s="72"/>
      <c r="G53" s="73">
        <f>D53+E53+F53</f>
        <v>0</v>
      </c>
      <c r="H53" s="74">
        <f t="shared" si="0"/>
        <v>0</v>
      </c>
    </row>
    <row r="54" spans="1:18" s="17" customFormat="1" ht="22.5">
      <c r="A54" s="98" t="s">
        <v>56</v>
      </c>
      <c r="B54" s="1" t="s">
        <v>122</v>
      </c>
      <c r="C54" s="110">
        <v>13880</v>
      </c>
      <c r="D54" s="111"/>
      <c r="E54" s="111"/>
      <c r="F54" s="110">
        <v>13880</v>
      </c>
      <c r="G54" s="110">
        <f>D54+E54+F54</f>
        <v>13880</v>
      </c>
      <c r="H54" s="74">
        <f t="shared" si="0"/>
        <v>100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8" s="17" customFormat="1" ht="56.25">
      <c r="A55" s="95" t="s">
        <v>57</v>
      </c>
      <c r="B55" s="1" t="s">
        <v>123</v>
      </c>
      <c r="C55" s="73">
        <v>71700</v>
      </c>
      <c r="D55" s="72"/>
      <c r="E55" s="72"/>
      <c r="F55" s="72"/>
      <c r="G55" s="73">
        <f>D55+E55+F55</f>
        <v>0</v>
      </c>
      <c r="H55" s="74">
        <f t="shared" si="0"/>
        <v>0</v>
      </c>
    </row>
    <row r="56" spans="1:18" ht="12.75">
      <c r="A56" s="97" t="s">
        <v>58</v>
      </c>
      <c r="B56" s="80" t="s">
        <v>124</v>
      </c>
      <c r="C56" s="69">
        <f>C57+C60+C61+C62+C66+C67+C73</f>
        <v>1501261.29</v>
      </c>
      <c r="D56" s="69">
        <f>D58+D60+D59+D61+D63+D64+D65+D66+D68+D69+D70+D71+D72+D73</f>
        <v>5100</v>
      </c>
      <c r="E56" s="69">
        <f>E58+E60+E59+E61+E63+E64+E65+E66+E68+E69+E70+E71+E72+E73</f>
        <v>4394.52</v>
      </c>
      <c r="F56" s="69">
        <f>F58+F60+F59+F61+F63+F64+F65+F66+F68+F69+F70+F71+F72+F73</f>
        <v>93430.73</v>
      </c>
      <c r="G56" s="69">
        <f>G57+G62+G67</f>
        <v>102925.25</v>
      </c>
      <c r="H56" s="70">
        <f t="shared" si="0"/>
        <v>6.855918465732238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s="17" customFormat="1" ht="12.75">
      <c r="A57" s="98" t="s">
        <v>174</v>
      </c>
      <c r="B57" s="1" t="s">
        <v>125</v>
      </c>
      <c r="C57" s="73">
        <f>C58+C59</f>
        <v>841000</v>
      </c>
      <c r="D57" s="73"/>
      <c r="E57" s="73"/>
      <c r="F57" s="73">
        <f>F58+F59</f>
        <v>78729.3</v>
      </c>
      <c r="G57" s="73">
        <f>G58+G59</f>
        <v>78729.3</v>
      </c>
      <c r="H57" s="74">
        <f t="shared" si="0"/>
        <v>9.36139120095125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s="16" customFormat="1" ht="12.75">
      <c r="A58" s="99" t="s">
        <v>59</v>
      </c>
      <c r="B58" s="5" t="s">
        <v>125</v>
      </c>
      <c r="C58" s="78">
        <v>699900</v>
      </c>
      <c r="D58" s="77"/>
      <c r="E58" s="77"/>
      <c r="F58" s="78">
        <v>78729.3</v>
      </c>
      <c r="G58" s="78">
        <f>F58+E58+D58</f>
        <v>78729.3</v>
      </c>
      <c r="H58" s="74">
        <f t="shared" si="0"/>
        <v>11.248649807115303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s="16" customFormat="1" ht="12.75">
      <c r="A59" s="99" t="s">
        <v>61</v>
      </c>
      <c r="B59" s="5" t="s">
        <v>125</v>
      </c>
      <c r="C59" s="78">
        <v>141100</v>
      </c>
      <c r="D59" s="77"/>
      <c r="E59" s="77"/>
      <c r="F59" s="77"/>
      <c r="G59" s="78">
        <f>F59+E59+D59</f>
        <v>0</v>
      </c>
      <c r="H59" s="74">
        <f t="shared" si="0"/>
        <v>0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s="17" customFormat="1" ht="12.75">
      <c r="A60" s="96" t="s">
        <v>60</v>
      </c>
      <c r="B60" s="1" t="s">
        <v>126</v>
      </c>
      <c r="C60" s="73">
        <v>15000</v>
      </c>
      <c r="D60" s="72"/>
      <c r="E60" s="72"/>
      <c r="F60" s="72"/>
      <c r="G60" s="73">
        <f>F60+E60+D60</f>
        <v>0</v>
      </c>
      <c r="H60" s="74">
        <f t="shared" si="0"/>
        <v>0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s="17" customFormat="1" ht="12.75">
      <c r="A61" s="93" t="s">
        <v>62</v>
      </c>
      <c r="B61" s="1" t="s">
        <v>127</v>
      </c>
      <c r="C61" s="73">
        <v>375800</v>
      </c>
      <c r="D61" s="72"/>
      <c r="E61" s="72"/>
      <c r="F61" s="72"/>
      <c r="G61" s="73">
        <f>F61+E61+D61</f>
        <v>0</v>
      </c>
      <c r="H61" s="74">
        <f t="shared" si="0"/>
        <v>0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s="18" customFormat="1" ht="12.75">
      <c r="A62" s="93" t="s">
        <v>180</v>
      </c>
      <c r="B62" s="100" t="s">
        <v>128</v>
      </c>
      <c r="C62" s="73">
        <f>C63+C64+C65</f>
        <v>91461.29000000001</v>
      </c>
      <c r="D62" s="73">
        <f>D63+D64</f>
        <v>5100</v>
      </c>
      <c r="E62" s="73">
        <f>E63+E64</f>
        <v>4394.52</v>
      </c>
      <c r="F62" s="73">
        <f>F63+F64</f>
        <v>4501.43</v>
      </c>
      <c r="G62" s="73">
        <f>G63+G64</f>
        <v>13995.95</v>
      </c>
      <c r="H62" s="74">
        <f t="shared" si="0"/>
        <v>15.30259413572671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8" s="16" customFormat="1" ht="12.75">
      <c r="A63" s="101" t="s">
        <v>63</v>
      </c>
      <c r="B63" s="5" t="s">
        <v>128</v>
      </c>
      <c r="C63" s="78">
        <v>31500</v>
      </c>
      <c r="D63" s="78">
        <v>2700</v>
      </c>
      <c r="E63" s="78">
        <v>2694.52</v>
      </c>
      <c r="F63" s="77">
        <v>2801.43</v>
      </c>
      <c r="G63" s="78">
        <f>D63+E63+F63</f>
        <v>8195.95</v>
      </c>
      <c r="H63" s="74">
        <f t="shared" si="0"/>
        <v>26.018888888888892</v>
      </c>
    </row>
    <row r="64" spans="1:18" s="16" customFormat="1" ht="22.5" customHeight="1">
      <c r="A64" s="101" t="s">
        <v>64</v>
      </c>
      <c r="B64" s="5" t="s">
        <v>128</v>
      </c>
      <c r="C64" s="78">
        <v>30000</v>
      </c>
      <c r="D64" s="78">
        <v>2400</v>
      </c>
      <c r="E64" s="78">
        <v>1700</v>
      </c>
      <c r="F64" s="78">
        <v>1700</v>
      </c>
      <c r="G64" s="78">
        <f>D64+E64+F64</f>
        <v>5800</v>
      </c>
      <c r="H64" s="74">
        <f t="shared" si="0"/>
        <v>19.333333333333332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s="16" customFormat="1" ht="22.5">
      <c r="A65" s="101" t="s">
        <v>65</v>
      </c>
      <c r="B65" s="5" t="s">
        <v>128</v>
      </c>
      <c r="C65" s="78">
        <v>29961.29</v>
      </c>
      <c r="D65" s="77"/>
      <c r="E65" s="77"/>
      <c r="F65" s="77"/>
      <c r="G65" s="78">
        <f aca="true" t="shared" si="1" ref="G65:G73">F65+E65+D65</f>
        <v>0</v>
      </c>
      <c r="H65" s="74">
        <f t="shared" si="0"/>
        <v>0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s="17" customFormat="1" ht="12.75">
      <c r="A66" s="93" t="s">
        <v>66</v>
      </c>
      <c r="B66" s="1" t="s">
        <v>129</v>
      </c>
      <c r="C66" s="73">
        <v>6000</v>
      </c>
      <c r="D66" s="72"/>
      <c r="E66" s="72"/>
      <c r="F66" s="72"/>
      <c r="G66" s="73">
        <f t="shared" si="1"/>
        <v>0</v>
      </c>
      <c r="H66" s="74">
        <f t="shared" si="0"/>
        <v>0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s="17" customFormat="1" ht="12.75">
      <c r="A67" s="93" t="s">
        <v>173</v>
      </c>
      <c r="B67" s="1" t="s">
        <v>130</v>
      </c>
      <c r="C67" s="73">
        <f>C68+C69+C70+C71+C72</f>
        <v>143000</v>
      </c>
      <c r="D67" s="72"/>
      <c r="E67" s="72"/>
      <c r="F67" s="73">
        <f>F68+F69+F70+F71+F72</f>
        <v>10200</v>
      </c>
      <c r="G67" s="73">
        <f t="shared" si="1"/>
        <v>10200</v>
      </c>
      <c r="H67" s="74">
        <f t="shared" si="0"/>
        <v>7.1328671328671325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8" s="16" customFormat="1" ht="45">
      <c r="A68" s="101" t="s">
        <v>67</v>
      </c>
      <c r="B68" s="5" t="s">
        <v>130</v>
      </c>
      <c r="C68" s="78">
        <v>20000</v>
      </c>
      <c r="D68" s="77"/>
      <c r="E68" s="77"/>
      <c r="F68" s="77"/>
      <c r="G68" s="78">
        <f t="shared" si="1"/>
        <v>0</v>
      </c>
      <c r="H68" s="74">
        <f t="shared" si="0"/>
        <v>0</v>
      </c>
    </row>
    <row r="69" spans="1:8" s="16" customFormat="1" ht="12.75">
      <c r="A69" s="101" t="s">
        <v>68</v>
      </c>
      <c r="B69" s="5" t="s">
        <v>130</v>
      </c>
      <c r="C69" s="78">
        <v>23000</v>
      </c>
      <c r="D69" s="77"/>
      <c r="E69" s="77"/>
      <c r="F69" s="77"/>
      <c r="G69" s="78">
        <f t="shared" si="1"/>
        <v>0</v>
      </c>
      <c r="H69" s="74">
        <f t="shared" si="0"/>
        <v>0</v>
      </c>
    </row>
    <row r="70" spans="1:8" s="16" customFormat="1" ht="22.5">
      <c r="A70" s="101" t="s">
        <v>69</v>
      </c>
      <c r="B70" s="5" t="s">
        <v>130</v>
      </c>
      <c r="C70" s="78">
        <v>55000</v>
      </c>
      <c r="D70" s="77"/>
      <c r="E70" s="77"/>
      <c r="F70" s="78">
        <v>10200</v>
      </c>
      <c r="G70" s="78">
        <f t="shared" si="1"/>
        <v>10200</v>
      </c>
      <c r="H70" s="74">
        <f t="shared" si="0"/>
        <v>18.545454545454547</v>
      </c>
    </row>
    <row r="71" spans="1:18" s="16" customFormat="1" ht="12.75">
      <c r="A71" s="101" t="s">
        <v>70</v>
      </c>
      <c r="B71" s="5" t="s">
        <v>130</v>
      </c>
      <c r="C71" s="78">
        <v>10000</v>
      </c>
      <c r="D71" s="77"/>
      <c r="E71" s="77"/>
      <c r="F71" s="77"/>
      <c r="G71" s="78">
        <f t="shared" si="1"/>
        <v>0</v>
      </c>
      <c r="H71" s="74">
        <f aca="true" t="shared" si="2" ref="H71:H119">G71/C71*100</f>
        <v>0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s="16" customFormat="1" ht="12.75">
      <c r="A72" s="101" t="s">
        <v>71</v>
      </c>
      <c r="B72" s="5" t="s">
        <v>130</v>
      </c>
      <c r="C72" s="78">
        <v>35000</v>
      </c>
      <c r="D72" s="77"/>
      <c r="E72" s="77"/>
      <c r="F72" s="77"/>
      <c r="G72" s="78">
        <f t="shared" si="1"/>
        <v>0</v>
      </c>
      <c r="H72" s="74">
        <f t="shared" si="2"/>
        <v>0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8" s="17" customFormat="1" ht="12.75">
      <c r="A73" s="93" t="s">
        <v>72</v>
      </c>
      <c r="B73" s="1" t="s">
        <v>131</v>
      </c>
      <c r="C73" s="73">
        <v>29000</v>
      </c>
      <c r="D73" s="72"/>
      <c r="E73" s="72"/>
      <c r="F73" s="72"/>
      <c r="G73" s="73">
        <f t="shared" si="1"/>
        <v>0</v>
      </c>
      <c r="H73" s="74">
        <f t="shared" si="2"/>
        <v>0</v>
      </c>
    </row>
    <row r="74" spans="1:18" ht="12.75">
      <c r="A74" s="92" t="s">
        <v>73</v>
      </c>
      <c r="B74" s="80" t="s">
        <v>132</v>
      </c>
      <c r="C74" s="69">
        <f>C75+C76+C77+C78+C79+C80+C81+C82+C83+C84+C85+C86+C87+C88+C89+C90+C91</f>
        <v>4723400</v>
      </c>
      <c r="D74" s="69">
        <f>D75+D76+D77+D78+D79+D80+D81+D82+D83+D84+D85+D86+D87+D88+D89+D90+D91</f>
        <v>0</v>
      </c>
      <c r="E74" s="69">
        <f>E75+E76+E77+E78+E79+E80+E81+E82+E83+E84+E85+E86+E87+E88+E89+E90+E91</f>
        <v>3464.46</v>
      </c>
      <c r="F74" s="69">
        <f>F75+F76+F77+F78+F79+F80+F81+F82+F83+F84+F85+F86+F87+F88+F89+F90+F91</f>
        <v>233631.19999999998</v>
      </c>
      <c r="G74" s="69">
        <f>G76+G82+G83+G85</f>
        <v>237095.66</v>
      </c>
      <c r="H74" s="70">
        <f t="shared" si="2"/>
        <v>5.019597323961554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8" s="17" customFormat="1" ht="21.75" customHeight="1">
      <c r="A75" s="93" t="s">
        <v>74</v>
      </c>
      <c r="B75" s="1" t="s">
        <v>133</v>
      </c>
      <c r="C75" s="73">
        <v>1610000</v>
      </c>
      <c r="D75" s="73"/>
      <c r="E75" s="73"/>
      <c r="F75" s="73"/>
      <c r="G75" s="73">
        <f aca="true" t="shared" si="3" ref="G75:G81">F75+E75+D75</f>
        <v>0</v>
      </c>
      <c r="H75" s="74">
        <f t="shared" si="2"/>
        <v>0</v>
      </c>
    </row>
    <row r="76" spans="1:8" s="17" customFormat="1" ht="22.5">
      <c r="A76" s="98" t="s">
        <v>75</v>
      </c>
      <c r="B76" s="1" t="s">
        <v>133</v>
      </c>
      <c r="C76" s="73">
        <v>42000</v>
      </c>
      <c r="D76" s="73"/>
      <c r="E76" s="73">
        <v>3464.46</v>
      </c>
      <c r="F76" s="73">
        <v>3464.46</v>
      </c>
      <c r="G76" s="73">
        <f t="shared" si="3"/>
        <v>6928.92</v>
      </c>
      <c r="H76" s="74">
        <f t="shared" si="2"/>
        <v>16.49742857142857</v>
      </c>
    </row>
    <row r="77" spans="1:8" s="17" customFormat="1" ht="33.75">
      <c r="A77" s="93" t="s">
        <v>76</v>
      </c>
      <c r="B77" s="1" t="s">
        <v>134</v>
      </c>
      <c r="C77" s="73">
        <v>1000000</v>
      </c>
      <c r="D77" s="73"/>
      <c r="E77" s="73"/>
      <c r="F77" s="73"/>
      <c r="G77" s="73">
        <f t="shared" si="3"/>
        <v>0</v>
      </c>
      <c r="H77" s="74">
        <f t="shared" si="2"/>
        <v>0</v>
      </c>
    </row>
    <row r="78" spans="1:8" s="17" customFormat="1" ht="22.5">
      <c r="A78" s="93" t="s">
        <v>77</v>
      </c>
      <c r="B78" s="1" t="s">
        <v>134</v>
      </c>
      <c r="C78" s="73">
        <v>5800</v>
      </c>
      <c r="D78" s="73"/>
      <c r="E78" s="73"/>
      <c r="F78" s="73"/>
      <c r="G78" s="73">
        <f t="shared" si="3"/>
        <v>0</v>
      </c>
      <c r="H78" s="74">
        <f t="shared" si="2"/>
        <v>0</v>
      </c>
    </row>
    <row r="79" spans="1:8" s="17" customFormat="1" ht="22.5">
      <c r="A79" s="93" t="s">
        <v>77</v>
      </c>
      <c r="B79" s="1" t="s">
        <v>135</v>
      </c>
      <c r="C79" s="73">
        <v>94200</v>
      </c>
      <c r="D79" s="73"/>
      <c r="E79" s="73"/>
      <c r="F79" s="73"/>
      <c r="G79" s="73">
        <f t="shared" si="3"/>
        <v>0</v>
      </c>
      <c r="H79" s="74">
        <f t="shared" si="2"/>
        <v>0</v>
      </c>
    </row>
    <row r="80" spans="1:8" s="17" customFormat="1" ht="22.5">
      <c r="A80" s="93" t="s">
        <v>78</v>
      </c>
      <c r="B80" s="1" t="s">
        <v>135</v>
      </c>
      <c r="C80" s="73">
        <v>250000</v>
      </c>
      <c r="D80" s="73"/>
      <c r="E80" s="73"/>
      <c r="F80" s="73"/>
      <c r="G80" s="73">
        <f t="shared" si="3"/>
        <v>0</v>
      </c>
      <c r="H80" s="74">
        <f t="shared" si="2"/>
        <v>0</v>
      </c>
    </row>
    <row r="81" spans="1:8" s="17" customFormat="1" ht="22.5">
      <c r="A81" s="93" t="s">
        <v>79</v>
      </c>
      <c r="B81" s="1" t="s">
        <v>135</v>
      </c>
      <c r="C81" s="73">
        <v>235000</v>
      </c>
      <c r="D81" s="73"/>
      <c r="E81" s="73"/>
      <c r="F81" s="73"/>
      <c r="G81" s="73">
        <f t="shared" si="3"/>
        <v>0</v>
      </c>
      <c r="H81" s="74">
        <f t="shared" si="2"/>
        <v>0</v>
      </c>
    </row>
    <row r="82" spans="1:8" s="17" customFormat="1" ht="12.75">
      <c r="A82" s="93" t="s">
        <v>80</v>
      </c>
      <c r="B82" s="1" t="s">
        <v>136</v>
      </c>
      <c r="C82" s="73">
        <v>500000</v>
      </c>
      <c r="D82" s="73"/>
      <c r="E82" s="73"/>
      <c r="F82" s="73">
        <v>175800.08</v>
      </c>
      <c r="G82" s="73">
        <f>D82+E82+F82</f>
        <v>175800.08</v>
      </c>
      <c r="H82" s="74">
        <f t="shared" si="2"/>
        <v>35.160016</v>
      </c>
    </row>
    <row r="83" spans="1:8" s="17" customFormat="1" ht="22.5">
      <c r="A83" s="98" t="s">
        <v>81</v>
      </c>
      <c r="B83" s="1" t="s">
        <v>137</v>
      </c>
      <c r="C83" s="73">
        <v>175000</v>
      </c>
      <c r="D83" s="73"/>
      <c r="E83" s="73"/>
      <c r="F83" s="73">
        <v>29166.66</v>
      </c>
      <c r="G83" s="73">
        <f>D83+E83+F83</f>
        <v>29166.66</v>
      </c>
      <c r="H83" s="74">
        <f t="shared" si="2"/>
        <v>16.666662857142857</v>
      </c>
    </row>
    <row r="84" spans="1:8" s="17" customFormat="1" ht="12.75">
      <c r="A84" s="96" t="s">
        <v>82</v>
      </c>
      <c r="B84" s="1" t="s">
        <v>137</v>
      </c>
      <c r="C84" s="73">
        <v>30000</v>
      </c>
      <c r="D84" s="73"/>
      <c r="E84" s="73"/>
      <c r="F84" s="73"/>
      <c r="G84" s="73">
        <f aca="true" t="shared" si="4" ref="G84:G91">F84+E84+D84</f>
        <v>0</v>
      </c>
      <c r="H84" s="74">
        <f t="shared" si="2"/>
        <v>0</v>
      </c>
    </row>
    <row r="85" spans="1:8" s="17" customFormat="1" ht="22.5">
      <c r="A85" s="98" t="s">
        <v>83</v>
      </c>
      <c r="B85" s="1" t="s">
        <v>137</v>
      </c>
      <c r="C85" s="73">
        <v>50200</v>
      </c>
      <c r="D85" s="73"/>
      <c r="E85" s="73"/>
      <c r="F85" s="73">
        <v>25200</v>
      </c>
      <c r="G85" s="73">
        <f t="shared" si="4"/>
        <v>25200</v>
      </c>
      <c r="H85" s="74">
        <f t="shared" si="2"/>
        <v>50.199203187250994</v>
      </c>
    </row>
    <row r="86" spans="1:8" s="17" customFormat="1" ht="22.5">
      <c r="A86" s="98" t="s">
        <v>84</v>
      </c>
      <c r="B86" s="1" t="s">
        <v>137</v>
      </c>
      <c r="C86" s="73">
        <v>50200</v>
      </c>
      <c r="D86" s="73"/>
      <c r="E86" s="73"/>
      <c r="F86" s="73"/>
      <c r="G86" s="73">
        <f t="shared" si="4"/>
        <v>0</v>
      </c>
      <c r="H86" s="74">
        <f t="shared" si="2"/>
        <v>0</v>
      </c>
    </row>
    <row r="87" spans="1:8" s="17" customFormat="1" ht="12.75">
      <c r="A87" s="96" t="s">
        <v>85</v>
      </c>
      <c r="B87" s="1" t="s">
        <v>137</v>
      </c>
      <c r="C87" s="73">
        <v>99800</v>
      </c>
      <c r="D87" s="73"/>
      <c r="E87" s="73"/>
      <c r="F87" s="73"/>
      <c r="G87" s="73">
        <f t="shared" si="4"/>
        <v>0</v>
      </c>
      <c r="H87" s="74">
        <f t="shared" si="2"/>
        <v>0</v>
      </c>
    </row>
    <row r="88" spans="1:8" s="17" customFormat="1" ht="12.75">
      <c r="A88" s="96" t="s">
        <v>86</v>
      </c>
      <c r="B88" s="1" t="s">
        <v>137</v>
      </c>
      <c r="C88" s="73">
        <v>99800</v>
      </c>
      <c r="D88" s="73"/>
      <c r="E88" s="73"/>
      <c r="F88" s="73"/>
      <c r="G88" s="73">
        <f t="shared" si="4"/>
        <v>0</v>
      </c>
      <c r="H88" s="74">
        <f t="shared" si="2"/>
        <v>0</v>
      </c>
    </row>
    <row r="89" spans="1:8" s="17" customFormat="1" ht="12.75">
      <c r="A89" s="96" t="s">
        <v>87</v>
      </c>
      <c r="B89" s="1" t="s">
        <v>137</v>
      </c>
      <c r="C89" s="73">
        <v>397400</v>
      </c>
      <c r="D89" s="73"/>
      <c r="E89" s="73"/>
      <c r="F89" s="73"/>
      <c r="G89" s="73">
        <f t="shared" si="4"/>
        <v>0</v>
      </c>
      <c r="H89" s="74">
        <f t="shared" si="2"/>
        <v>0</v>
      </c>
    </row>
    <row r="90" spans="1:18" s="17" customFormat="1" ht="12.75">
      <c r="A90" s="96" t="s">
        <v>88</v>
      </c>
      <c r="B90" s="1" t="s">
        <v>137</v>
      </c>
      <c r="C90" s="73">
        <v>32000</v>
      </c>
      <c r="D90" s="73"/>
      <c r="E90" s="73"/>
      <c r="F90" s="73"/>
      <c r="G90" s="73">
        <f t="shared" si="4"/>
        <v>0</v>
      </c>
      <c r="H90" s="74">
        <f t="shared" si="2"/>
        <v>0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s="17" customFormat="1" ht="22.5">
      <c r="A91" s="98" t="s">
        <v>89</v>
      </c>
      <c r="B91" s="1" t="s">
        <v>137</v>
      </c>
      <c r="C91" s="73">
        <v>52000</v>
      </c>
      <c r="D91" s="73"/>
      <c r="E91" s="73"/>
      <c r="F91" s="73"/>
      <c r="G91" s="73">
        <f t="shared" si="4"/>
        <v>0</v>
      </c>
      <c r="H91" s="74">
        <f t="shared" si="2"/>
        <v>0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2.75">
      <c r="A92" s="92" t="s">
        <v>90</v>
      </c>
      <c r="B92" s="80" t="s">
        <v>139</v>
      </c>
      <c r="C92" s="69">
        <f>C93</f>
        <v>15637591.000000002</v>
      </c>
      <c r="D92" s="69">
        <f>D93</f>
        <v>76840</v>
      </c>
      <c r="E92" s="69">
        <f>E93</f>
        <v>430247.10000000003</v>
      </c>
      <c r="F92" s="69">
        <f>F93</f>
        <v>873963.5999999999</v>
      </c>
      <c r="G92" s="69">
        <f>G93</f>
        <v>1381050.7</v>
      </c>
      <c r="H92" s="70">
        <f t="shared" si="2"/>
        <v>8.831607758509605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ht="12.75">
      <c r="A93" s="92" t="s">
        <v>91</v>
      </c>
      <c r="B93" s="80" t="s">
        <v>138</v>
      </c>
      <c r="C93" s="69">
        <f>C94+C95+C96+C97+C98+C99+C100++C101+C102+C103+C104+C105+C106+C107+C108+C109+C110+C111</f>
        <v>15637591.000000002</v>
      </c>
      <c r="D93" s="69">
        <f>D94+D95+D96+D97+D98+D99+D100+D101+D102+D103+D104+D105+D106+D107+D108+D109+D110+D111</f>
        <v>76840</v>
      </c>
      <c r="E93" s="69">
        <f>E94+E95+E96+E97+E98+E99+E100+E101+E102+E103+E104+E105+E106+E107+E108+E109+E110+E111</f>
        <v>430247.10000000003</v>
      </c>
      <c r="F93" s="69">
        <f>F94+F95+F96+F97+F98+F99+F100+F101+F102+F103+F104+F105+F106+F107+F108+F109+F110+F111</f>
        <v>873963.5999999999</v>
      </c>
      <c r="G93" s="69">
        <f>G94+G95+G96+G97+G98+G99+G100+G101+G102+G103+G104+G105+G106+G107+G108+G109+G110+G111</f>
        <v>1381050.7</v>
      </c>
      <c r="H93" s="70">
        <f t="shared" si="2"/>
        <v>8.831607758509605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8" s="17" customFormat="1" ht="12.75">
      <c r="A94" s="96" t="s">
        <v>92</v>
      </c>
      <c r="B94" s="1" t="s">
        <v>140</v>
      </c>
      <c r="C94" s="73">
        <v>5067860</v>
      </c>
      <c r="D94" s="73">
        <v>76840</v>
      </c>
      <c r="E94" s="73">
        <v>234998</v>
      </c>
      <c r="F94" s="73">
        <v>490584.75</v>
      </c>
      <c r="G94" s="73">
        <f>F94+E94+D94</f>
        <v>802422.75</v>
      </c>
      <c r="H94" s="74">
        <f t="shared" si="2"/>
        <v>15.833561897921411</v>
      </c>
    </row>
    <row r="95" spans="1:8" s="17" customFormat="1" ht="12.75">
      <c r="A95" s="96" t="s">
        <v>93</v>
      </c>
      <c r="B95" s="1" t="s">
        <v>141</v>
      </c>
      <c r="C95" s="73">
        <v>1530494</v>
      </c>
      <c r="D95" s="73"/>
      <c r="E95" s="73">
        <v>97765.26</v>
      </c>
      <c r="F95" s="73">
        <v>82100</v>
      </c>
      <c r="G95" s="73">
        <f>F95+E95+D95</f>
        <v>179865.26</v>
      </c>
      <c r="H95" s="74">
        <f t="shared" si="2"/>
        <v>11.752104875942017</v>
      </c>
    </row>
    <row r="96" spans="1:8" s="17" customFormat="1" ht="12.75">
      <c r="A96" s="96" t="s">
        <v>94</v>
      </c>
      <c r="B96" s="1" t="s">
        <v>142</v>
      </c>
      <c r="C96" s="73">
        <v>313200</v>
      </c>
      <c r="D96" s="73"/>
      <c r="E96" s="73"/>
      <c r="F96" s="73">
        <v>600</v>
      </c>
      <c r="G96" s="73">
        <f>F96+E96+D96</f>
        <v>600</v>
      </c>
      <c r="H96" s="74">
        <f t="shared" si="2"/>
        <v>0.19157088122605362</v>
      </c>
    </row>
    <row r="97" spans="1:8" s="17" customFormat="1" ht="12.75">
      <c r="A97" s="96" t="s">
        <v>95</v>
      </c>
      <c r="B97" s="1" t="s">
        <v>143</v>
      </c>
      <c r="C97" s="73">
        <v>8000</v>
      </c>
      <c r="D97" s="73"/>
      <c r="E97" s="73"/>
      <c r="F97" s="73">
        <v>612</v>
      </c>
      <c r="G97" s="73">
        <f>F97+E97+D97</f>
        <v>612</v>
      </c>
      <c r="H97" s="74">
        <f t="shared" si="2"/>
        <v>7.6499999999999995</v>
      </c>
    </row>
    <row r="98" spans="1:8" s="17" customFormat="1" ht="12.75">
      <c r="A98" s="96" t="s">
        <v>96</v>
      </c>
      <c r="B98" s="1" t="s">
        <v>144</v>
      </c>
      <c r="C98" s="73">
        <v>305000</v>
      </c>
      <c r="D98" s="73"/>
      <c r="E98" s="73">
        <v>11000</v>
      </c>
      <c r="F98" s="73">
        <v>4850</v>
      </c>
      <c r="G98" s="73">
        <f>F98+E98+D98</f>
        <v>15850</v>
      </c>
      <c r="H98" s="74">
        <f t="shared" si="2"/>
        <v>5.19672131147541</v>
      </c>
    </row>
    <row r="99" spans="1:8" s="17" customFormat="1" ht="12.75">
      <c r="A99" s="98" t="s">
        <v>99</v>
      </c>
      <c r="B99" s="1" t="s">
        <v>160</v>
      </c>
      <c r="C99" s="73">
        <v>141114.94</v>
      </c>
      <c r="D99" s="73"/>
      <c r="E99" s="73">
        <v>23325</v>
      </c>
      <c r="F99" s="73">
        <v>59039.94</v>
      </c>
      <c r="G99" s="73">
        <f>E99+F99</f>
        <v>82364.94</v>
      </c>
      <c r="H99" s="74">
        <f t="shared" si="2"/>
        <v>58.367271388840905</v>
      </c>
    </row>
    <row r="100" spans="1:8" s="17" customFormat="1" ht="12.75">
      <c r="A100" s="98" t="s">
        <v>101</v>
      </c>
      <c r="B100" s="1" t="s">
        <v>161</v>
      </c>
      <c r="C100" s="73">
        <v>10000</v>
      </c>
      <c r="D100" s="73"/>
      <c r="E100" s="73">
        <v>7700</v>
      </c>
      <c r="F100" s="73"/>
      <c r="G100" s="73">
        <f>F100+E100+D100</f>
        <v>7700</v>
      </c>
      <c r="H100" s="74">
        <f t="shared" si="2"/>
        <v>77</v>
      </c>
    </row>
    <row r="101" spans="1:8" s="17" customFormat="1" ht="12.75">
      <c r="A101" s="96" t="s">
        <v>97</v>
      </c>
      <c r="B101" s="1" t="s">
        <v>145</v>
      </c>
      <c r="C101" s="73">
        <v>3935100</v>
      </c>
      <c r="D101" s="73"/>
      <c r="E101" s="73"/>
      <c r="F101" s="73">
        <v>183370.22</v>
      </c>
      <c r="G101" s="73">
        <f>D101+E101+F101</f>
        <v>183370.22</v>
      </c>
      <c r="H101" s="74">
        <f t="shared" si="2"/>
        <v>4.659861757007446</v>
      </c>
    </row>
    <row r="102" spans="1:8" s="17" customFormat="1" ht="22.5">
      <c r="A102" s="98" t="s">
        <v>98</v>
      </c>
      <c r="B102" s="1" t="s">
        <v>146</v>
      </c>
      <c r="C102" s="73">
        <v>1215918.1</v>
      </c>
      <c r="D102" s="73"/>
      <c r="E102" s="73"/>
      <c r="F102" s="73"/>
      <c r="G102" s="73">
        <f>F102+E102+D102</f>
        <v>0</v>
      </c>
      <c r="H102" s="74">
        <f t="shared" si="2"/>
        <v>0</v>
      </c>
    </row>
    <row r="103" spans="1:8" s="17" customFormat="1" ht="12.75">
      <c r="A103" s="98" t="s">
        <v>99</v>
      </c>
      <c r="B103" s="1" t="s">
        <v>147</v>
      </c>
      <c r="C103" s="73">
        <v>568885.06</v>
      </c>
      <c r="D103" s="73"/>
      <c r="E103" s="73"/>
      <c r="F103" s="73"/>
      <c r="G103" s="73">
        <f>F103+E103+D103</f>
        <v>0</v>
      </c>
      <c r="H103" s="74">
        <f t="shared" si="2"/>
        <v>0</v>
      </c>
    </row>
    <row r="104" spans="1:8" s="17" customFormat="1" ht="12.75">
      <c r="A104" s="98" t="s">
        <v>100</v>
      </c>
      <c r="B104" s="1" t="s">
        <v>148</v>
      </c>
      <c r="C104" s="73">
        <v>949691</v>
      </c>
      <c r="D104" s="73"/>
      <c r="E104" s="73"/>
      <c r="F104" s="73"/>
      <c r="G104" s="73">
        <f>F104+E104+D104</f>
        <v>0</v>
      </c>
      <c r="H104" s="74">
        <f t="shared" si="2"/>
        <v>0</v>
      </c>
    </row>
    <row r="105" spans="1:8" s="17" customFormat="1" ht="12.75">
      <c r="A105" s="98" t="s">
        <v>101</v>
      </c>
      <c r="B105" s="1" t="s">
        <v>149</v>
      </c>
      <c r="C105" s="73">
        <v>590120</v>
      </c>
      <c r="D105" s="73"/>
      <c r="E105" s="73">
        <v>33719</v>
      </c>
      <c r="F105" s="73">
        <v>900</v>
      </c>
      <c r="G105" s="73">
        <f>D105+E105+F105</f>
        <v>34619</v>
      </c>
      <c r="H105" s="74">
        <f t="shared" si="2"/>
        <v>5.8664339456381756</v>
      </c>
    </row>
    <row r="106" spans="1:8" s="17" customFormat="1" ht="12.75">
      <c r="A106" s="102" t="s">
        <v>162</v>
      </c>
      <c r="B106" s="1" t="s">
        <v>163</v>
      </c>
      <c r="C106" s="73">
        <v>5007.9</v>
      </c>
      <c r="D106" s="73"/>
      <c r="E106" s="73">
        <v>2039.84</v>
      </c>
      <c r="F106" s="73">
        <v>2001.69</v>
      </c>
      <c r="G106" s="73">
        <f aca="true" t="shared" si="5" ref="G106:G111">F106+E106+D106</f>
        <v>4041.5299999999997</v>
      </c>
      <c r="H106" s="74">
        <f t="shared" si="2"/>
        <v>80.70308911919167</v>
      </c>
    </row>
    <row r="107" spans="1:8" s="17" customFormat="1" ht="12.75">
      <c r="A107" s="103" t="s">
        <v>102</v>
      </c>
      <c r="B107" s="1" t="s">
        <v>150</v>
      </c>
      <c r="C107" s="73">
        <v>610370</v>
      </c>
      <c r="D107" s="73"/>
      <c r="E107" s="73"/>
      <c r="F107" s="73"/>
      <c r="G107" s="73">
        <f t="shared" si="5"/>
        <v>0</v>
      </c>
      <c r="H107" s="74">
        <f t="shared" si="2"/>
        <v>0</v>
      </c>
    </row>
    <row r="108" spans="1:8" s="17" customFormat="1" ht="20.25" customHeight="1">
      <c r="A108" s="104"/>
      <c r="B108" s="1" t="s">
        <v>151</v>
      </c>
      <c r="C108" s="73">
        <v>166630</v>
      </c>
      <c r="D108" s="73"/>
      <c r="E108" s="73"/>
      <c r="F108" s="73"/>
      <c r="G108" s="73">
        <f t="shared" si="5"/>
        <v>0</v>
      </c>
      <c r="H108" s="74">
        <f t="shared" si="2"/>
        <v>0</v>
      </c>
    </row>
    <row r="109" spans="1:8" s="17" customFormat="1" ht="22.5">
      <c r="A109" s="93" t="s">
        <v>103</v>
      </c>
      <c r="B109" s="1" t="s">
        <v>152</v>
      </c>
      <c r="C109" s="73">
        <v>7000</v>
      </c>
      <c r="D109" s="73"/>
      <c r="E109" s="73"/>
      <c r="F109" s="73"/>
      <c r="G109" s="73">
        <f t="shared" si="5"/>
        <v>0</v>
      </c>
      <c r="H109" s="74">
        <f t="shared" si="2"/>
        <v>0</v>
      </c>
    </row>
    <row r="110" spans="1:18" s="17" customFormat="1" ht="12.75">
      <c r="A110" s="93" t="s">
        <v>104</v>
      </c>
      <c r="B110" s="1" t="s">
        <v>152</v>
      </c>
      <c r="C110" s="73">
        <v>30000</v>
      </c>
      <c r="D110" s="73"/>
      <c r="E110" s="73"/>
      <c r="F110" s="73">
        <v>7905</v>
      </c>
      <c r="G110" s="73">
        <f t="shared" si="5"/>
        <v>7905</v>
      </c>
      <c r="H110" s="74">
        <f t="shared" si="2"/>
        <v>26.35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8" s="17" customFormat="1" ht="22.5">
      <c r="A111" s="93" t="s">
        <v>105</v>
      </c>
      <c r="B111" s="1" t="s">
        <v>152</v>
      </c>
      <c r="C111" s="73">
        <v>183200</v>
      </c>
      <c r="D111" s="73"/>
      <c r="E111" s="73">
        <v>19700</v>
      </c>
      <c r="F111" s="73">
        <v>42000</v>
      </c>
      <c r="G111" s="73">
        <f t="shared" si="5"/>
        <v>61700</v>
      </c>
      <c r="H111" s="74">
        <f t="shared" si="2"/>
        <v>33.67903930131004</v>
      </c>
    </row>
    <row r="112" spans="1:18" ht="12.75">
      <c r="A112" s="92" t="s">
        <v>106</v>
      </c>
      <c r="B112" s="80" t="s">
        <v>153</v>
      </c>
      <c r="C112" s="69">
        <f>C113+C114+C115+C116</f>
        <v>2922609</v>
      </c>
      <c r="D112" s="69">
        <f>D113+D114+D115+D116</f>
        <v>0</v>
      </c>
      <c r="E112" s="69">
        <f>E113+E114+E115+E116</f>
        <v>85552.3</v>
      </c>
      <c r="F112" s="69">
        <f>F113+F114+F115+F116</f>
        <v>233545.15</v>
      </c>
      <c r="G112" s="69">
        <f>G113+G114</f>
        <v>319097.45</v>
      </c>
      <c r="H112" s="70">
        <f t="shared" si="2"/>
        <v>10.918239490811121</v>
      </c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:8" s="17" customFormat="1" ht="12.75">
      <c r="A113" s="96" t="s">
        <v>92</v>
      </c>
      <c r="B113" s="1" t="s">
        <v>154</v>
      </c>
      <c r="C113" s="73">
        <v>2217826</v>
      </c>
      <c r="D113" s="73"/>
      <c r="E113" s="73">
        <v>85552.3</v>
      </c>
      <c r="F113" s="73">
        <v>190745.15</v>
      </c>
      <c r="G113" s="73">
        <f>D113+E113+F113</f>
        <v>276297.45</v>
      </c>
      <c r="H113" s="74">
        <f t="shared" si="2"/>
        <v>12.458030972673239</v>
      </c>
    </row>
    <row r="114" spans="1:8" s="17" customFormat="1" ht="12.75">
      <c r="A114" s="96" t="s">
        <v>93</v>
      </c>
      <c r="B114" s="1" t="s">
        <v>155</v>
      </c>
      <c r="C114" s="73">
        <v>669783</v>
      </c>
      <c r="D114" s="73"/>
      <c r="E114" s="73"/>
      <c r="F114" s="73">
        <v>42800</v>
      </c>
      <c r="G114" s="73">
        <f>F114+E114+D114</f>
        <v>42800</v>
      </c>
      <c r="H114" s="74">
        <f t="shared" si="2"/>
        <v>6.390129340398308</v>
      </c>
    </row>
    <row r="115" spans="1:18" s="17" customFormat="1" ht="22.5">
      <c r="A115" s="93" t="s">
        <v>107</v>
      </c>
      <c r="B115" s="1" t="s">
        <v>156</v>
      </c>
      <c r="C115" s="73">
        <v>30000</v>
      </c>
      <c r="D115" s="73"/>
      <c r="E115" s="73"/>
      <c r="F115" s="73"/>
      <c r="G115" s="73">
        <f>D115+E115+F115</f>
        <v>0</v>
      </c>
      <c r="H115" s="74">
        <f t="shared" si="2"/>
        <v>0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8" s="17" customFormat="1" ht="22.5">
      <c r="A116" s="93" t="s">
        <v>108</v>
      </c>
      <c r="B116" s="1" t="s">
        <v>157</v>
      </c>
      <c r="C116" s="73">
        <v>5000</v>
      </c>
      <c r="D116" s="73"/>
      <c r="E116" s="73"/>
      <c r="F116" s="73"/>
      <c r="G116" s="73">
        <f>D116+E116+F116</f>
        <v>0</v>
      </c>
      <c r="H116" s="74">
        <f t="shared" si="2"/>
        <v>0</v>
      </c>
    </row>
    <row r="117" spans="1:8" ht="42">
      <c r="A117" s="105" t="s">
        <v>109</v>
      </c>
      <c r="B117" s="80" t="s">
        <v>158</v>
      </c>
      <c r="C117" s="69">
        <f>C118</f>
        <v>21900</v>
      </c>
      <c r="D117" s="69">
        <f>D118</f>
        <v>0</v>
      </c>
      <c r="E117" s="69">
        <f>E118</f>
        <v>0</v>
      </c>
      <c r="F117" s="69">
        <f>F118</f>
        <v>10921.5</v>
      </c>
      <c r="G117" s="69">
        <f>G118</f>
        <v>10921.5</v>
      </c>
      <c r="H117" s="70">
        <f t="shared" si="2"/>
        <v>49.86986301369863</v>
      </c>
    </row>
    <row r="118" spans="1:18" s="17" customFormat="1" ht="14.25" customHeight="1">
      <c r="A118" s="93" t="s">
        <v>110</v>
      </c>
      <c r="B118" s="1" t="s">
        <v>159</v>
      </c>
      <c r="C118" s="73">
        <v>21900</v>
      </c>
      <c r="D118" s="72"/>
      <c r="E118" s="72"/>
      <c r="F118" s="73">
        <v>10921.5</v>
      </c>
      <c r="G118" s="73">
        <f>F118+E118+D118</f>
        <v>10921.5</v>
      </c>
      <c r="H118" s="74">
        <f t="shared" si="2"/>
        <v>49.86986301369863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8" ht="13.5" thickBot="1">
      <c r="A119" s="106" t="s">
        <v>111</v>
      </c>
      <c r="B119" s="107"/>
      <c r="C119" s="108">
        <f>C117+C112+C92+C74+C56+C51+C46+C25+C23+C6</f>
        <v>37452961.29</v>
      </c>
      <c r="D119" s="108">
        <f>D6+D23+D25+D46+D51+D56+D74+D92+D112+D117</f>
        <v>467971.47</v>
      </c>
      <c r="E119" s="108">
        <f>E6+E23+E25+E46+E51+E56+E74+E92+E112+E117</f>
        <v>1418740.57</v>
      </c>
      <c r="F119" s="108">
        <f>F117+F112+F92+F74+F56+F51+F46+F25+F23+F6</f>
        <v>2094722.2499999995</v>
      </c>
      <c r="G119" s="108">
        <f>G117+G112+G92+G74+G56+G51+G46+G25+G6</f>
        <v>4024339.29</v>
      </c>
      <c r="H119" s="109">
        <f t="shared" si="2"/>
        <v>10.74504966066463</v>
      </c>
    </row>
  </sheetData>
  <sheetProtection/>
  <mergeCells count="2">
    <mergeCell ref="A2:H2"/>
    <mergeCell ref="A107:A108"/>
  </mergeCells>
  <printOptions/>
  <pageMargins left="0.7874015748031497" right="0.31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Даниловских Альбина Михайловна</dc:creator>
  <cp:keywords/>
  <dc:description/>
  <cp:lastModifiedBy>Даниловских Альбина Михайловна</cp:lastModifiedBy>
  <cp:lastPrinted>2015-04-02T04:10:10Z</cp:lastPrinted>
  <dcterms:created xsi:type="dcterms:W3CDTF">2015-03-11T11:11:23Z</dcterms:created>
  <dcterms:modified xsi:type="dcterms:W3CDTF">2015-04-02T04:10:45Z</dcterms:modified>
  <cp:category/>
  <cp:version/>
  <cp:contentType/>
  <cp:contentStatus/>
</cp:coreProperties>
</file>